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<sst xmlns="http://schemas.openxmlformats.org/spreadsheetml/2006/main" count="273" uniqueCount="170">
  <si>
    <t>Планируемое  рабочие расписание</t>
  </si>
  <si>
    <t>Режим  работы</t>
  </si>
  <si>
    <t>2 смены</t>
  </si>
  <si>
    <t>2 x 8 = 16 часов</t>
  </si>
  <si>
    <t xml:space="preserve">Расчетная производительность </t>
  </si>
  <si>
    <t>Авто/ч</t>
  </si>
  <si>
    <t>в день</t>
  </si>
  <si>
    <t>в месяц</t>
  </si>
  <si>
    <t>в год</t>
  </si>
  <si>
    <t>Расчет  оборота  в  стоимостном  выражении</t>
  </si>
  <si>
    <t>цена р.</t>
  </si>
  <si>
    <t>Расчет  стоимости  закупаемого  оборудования</t>
  </si>
  <si>
    <t>Наименование</t>
  </si>
  <si>
    <t>цена у.е.</t>
  </si>
  <si>
    <t>ВСЕГО</t>
  </si>
  <si>
    <t>ИТОГО</t>
  </si>
  <si>
    <t>Помещение</t>
  </si>
  <si>
    <t xml:space="preserve">кол-во кв\м </t>
  </si>
  <si>
    <t>цена1кв\м у.е.</t>
  </si>
  <si>
    <t>сумма у.е.</t>
  </si>
  <si>
    <t>сумма р.</t>
  </si>
  <si>
    <t>Расчет издержек</t>
  </si>
  <si>
    <t>Расчет стоимости материалов необходимых для помывки 1 автомобиля</t>
  </si>
  <si>
    <t>кол-во</t>
  </si>
  <si>
    <t>Химия</t>
  </si>
  <si>
    <t xml:space="preserve">Расчет стоимости материалов </t>
  </si>
  <si>
    <t>сумма в день</t>
  </si>
  <si>
    <t>сумма в месяц</t>
  </si>
  <si>
    <t>сумма в год</t>
  </si>
  <si>
    <t>Персонал</t>
  </si>
  <si>
    <t>Численность</t>
  </si>
  <si>
    <t>Зарплата  в месяц</t>
  </si>
  <si>
    <t>Фонд з\пл в месяц</t>
  </si>
  <si>
    <t>Управляющий</t>
  </si>
  <si>
    <t>Мойщики</t>
  </si>
  <si>
    <t>Охрана</t>
  </si>
  <si>
    <t>Итого</t>
  </si>
  <si>
    <t>%  ставка</t>
  </si>
  <si>
    <t>с автомобиля</t>
  </si>
  <si>
    <t>сумма</t>
  </si>
  <si>
    <t>Затраты на электроэнергию</t>
  </si>
  <si>
    <t>Затраты на услуги связи</t>
  </si>
  <si>
    <t>энергопотребление кВт\ч</t>
  </si>
  <si>
    <t>стоимость 1кВт\ч</t>
  </si>
  <si>
    <t>издержки на э/энергию в месяц</t>
  </si>
  <si>
    <t>издержки на э/энергию в год</t>
  </si>
  <si>
    <t>Затраты на содержание офиса</t>
  </si>
  <si>
    <t>Затраты на тех/обслуживание</t>
  </si>
  <si>
    <t>Униформа</t>
  </si>
  <si>
    <t>Остальные затраты</t>
  </si>
  <si>
    <t>Амортизация</t>
  </si>
  <si>
    <t>Стоимость моечного оборудования</t>
  </si>
  <si>
    <t>Амортизационные отчисления</t>
  </si>
  <si>
    <t>Стоимость помещения</t>
  </si>
  <si>
    <t>ИТОГО амортизационных отчислений</t>
  </si>
  <si>
    <t>Реклама</t>
  </si>
  <si>
    <t>Издержки на налоги</t>
  </si>
  <si>
    <t>Пенсионный фонд 14%</t>
  </si>
  <si>
    <t>Подоходный налог 13%</t>
  </si>
  <si>
    <t>Текущие издержки на производственную программу по статьям себестоимости</t>
  </si>
  <si>
    <t>Статья</t>
  </si>
  <si>
    <t>10 авто/ч</t>
  </si>
  <si>
    <t>15 авто/ч</t>
  </si>
  <si>
    <t>20 авто/ч</t>
  </si>
  <si>
    <t>30 авто/ч</t>
  </si>
  <si>
    <t>переменных</t>
  </si>
  <si>
    <t>затрат</t>
  </si>
  <si>
    <t>11.Пенсионный фонд</t>
  </si>
  <si>
    <t>12.Подоходный налог</t>
  </si>
  <si>
    <t xml:space="preserve">затрат на </t>
  </si>
  <si>
    <t>3.З/плата</t>
  </si>
  <si>
    <t>6% с выручки</t>
  </si>
  <si>
    <t>15% с дохода</t>
  </si>
  <si>
    <t>Единый налог</t>
  </si>
  <si>
    <t>Система налогооблажения в месяц</t>
  </si>
  <si>
    <t>10авто/ч</t>
  </si>
  <si>
    <t>15авто/ч</t>
  </si>
  <si>
    <t>20авто/ч</t>
  </si>
  <si>
    <t>30авто/ч</t>
  </si>
  <si>
    <t>Общие поступления</t>
  </si>
  <si>
    <t>Переменные издержки</t>
  </si>
  <si>
    <t>Постоянные издержки</t>
  </si>
  <si>
    <t>Налоги и сборы</t>
  </si>
  <si>
    <t>Прибыль</t>
  </si>
  <si>
    <t>Расчет прибыли при налогооблажении 6% с выручки в месяц ,год</t>
  </si>
  <si>
    <t>Расчет прибыли при налогооблажении 15% с дохода в месяц</t>
  </si>
  <si>
    <t>Расчет прибыли при едином налоге на вмененный доход в месяц</t>
  </si>
  <si>
    <t>Внутрипроизводственные издержки</t>
  </si>
  <si>
    <t>Налоги и отчисления</t>
  </si>
  <si>
    <t>Чистая прибыль</t>
  </si>
  <si>
    <t xml:space="preserve">Расчет рентабельности при 6% с выручки </t>
  </si>
  <si>
    <t>Рентабельность  %</t>
  </si>
  <si>
    <t xml:space="preserve">Расчет рентабельности при 15% с дохода </t>
  </si>
  <si>
    <t xml:space="preserve">Расчет рентабельности при едином налоге </t>
  </si>
  <si>
    <t>Срок окупаемости</t>
  </si>
  <si>
    <t>Стоимость оборудования</t>
  </si>
  <si>
    <t>стоимость помещения</t>
  </si>
  <si>
    <t>Срок окупаемости при 6% с выручки</t>
  </si>
  <si>
    <t>Срок окупаемости при 15% с дохода</t>
  </si>
  <si>
    <t>Амортизационные отчисления в течении 3-х лет</t>
  </si>
  <si>
    <t>Оборудование</t>
  </si>
  <si>
    <t>Помещение на 10 лет равными долями</t>
  </si>
  <si>
    <t>10 ав/ч</t>
  </si>
  <si>
    <t>15ав/ч</t>
  </si>
  <si>
    <t>20ав/ч</t>
  </si>
  <si>
    <t>30ав/ч</t>
  </si>
  <si>
    <t>ПЕРИОД</t>
  </si>
  <si>
    <t>Месячные отчисления при 15% с дохода</t>
  </si>
  <si>
    <t>1 автомобиль</t>
  </si>
  <si>
    <t>(лет)</t>
  </si>
  <si>
    <t>( лет )</t>
  </si>
  <si>
    <t>Продолжительность  рабочего  дня (с 7 -30 до 11-30)</t>
  </si>
  <si>
    <t>Авто/час</t>
  </si>
  <si>
    <t>1$ = 29 руб.</t>
  </si>
  <si>
    <t>по упрощенной системе налогообложения</t>
  </si>
  <si>
    <t>Кассовое оборудование</t>
  </si>
  <si>
    <t>Моющее  оборудование 85-ТВ-С (склад Санкт-Петербург)</t>
  </si>
  <si>
    <t>Доставка, установка, запуск</t>
  </si>
  <si>
    <t>Система дополнительной очистки воды и водоподготовки</t>
  </si>
  <si>
    <t>Установка очистки и рециркуляции  воды (250 л/мин)</t>
  </si>
  <si>
    <t>30мл+30мл+30мл</t>
  </si>
  <si>
    <t>Менеджеры</t>
  </si>
  <si>
    <t>Затраты на оплату труда (3 смены)</t>
  </si>
  <si>
    <t>Кассир-Промоутер</t>
  </si>
  <si>
    <t xml:space="preserve">     кол-во авто/час ( в смену)</t>
  </si>
  <si>
    <t>15 (240)</t>
  </si>
  <si>
    <t>20 (320)</t>
  </si>
  <si>
    <t>30 (480)</t>
  </si>
  <si>
    <t>% ставка с каждого автомобиля для менеджеров, промоутеров-кассиров и мойщиков</t>
  </si>
  <si>
    <t>25,00р</t>
  </si>
  <si>
    <t>360 000,00р</t>
  </si>
  <si>
    <t>100кВт</t>
  </si>
  <si>
    <t>2010г.</t>
  </si>
  <si>
    <t>2011г.</t>
  </si>
  <si>
    <t>2012г.</t>
  </si>
  <si>
    <t>Амортизационные отчисления (7 лет)</t>
  </si>
  <si>
    <t>2010г.----</t>
  </si>
  <si>
    <t>2011г.----</t>
  </si>
  <si>
    <t>2012г.----</t>
  </si>
  <si>
    <t>Установка  предварительной  обработки PortoTechnica (160 bar) - 2 шт.</t>
  </si>
  <si>
    <t>Пылесос (8 шлангов) - комплект</t>
  </si>
  <si>
    <t xml:space="preserve">   0-15 (0-240)</t>
  </si>
  <si>
    <t>10,00р</t>
  </si>
  <si>
    <t>0-72000,00 р.</t>
  </si>
  <si>
    <t>40000 - 80000</t>
  </si>
  <si>
    <t>480000 - 960000</t>
  </si>
  <si>
    <r>
      <t xml:space="preserve">РАСЧЕТ: МОЮЩИЙ КОМПЛЕКС НА БАЗЕ </t>
    </r>
    <r>
      <rPr>
        <b/>
        <sz val="12"/>
        <color indexed="10"/>
        <rFont val="Arial Cyr"/>
        <family val="0"/>
      </rPr>
      <t xml:space="preserve">SONNYS 85-ТВ-С </t>
    </r>
    <r>
      <rPr>
        <b/>
        <sz val="12"/>
        <color indexed="56"/>
        <rFont val="Arial Cyr"/>
        <family val="0"/>
      </rPr>
      <t>+ 4 ПОСТА УБОРКИ САЛОНА (опция)</t>
    </r>
  </si>
  <si>
    <t>4800 в месяц</t>
  </si>
  <si>
    <t>57600 в год</t>
  </si>
  <si>
    <t>7200 в месяц</t>
  </si>
  <si>
    <t>86400 в год</t>
  </si>
  <si>
    <t>9600 в месяц</t>
  </si>
  <si>
    <t>115200 в год</t>
  </si>
  <si>
    <t>14400 вмесяц</t>
  </si>
  <si>
    <t>172800 в год</t>
  </si>
  <si>
    <t>4.Электроэнергия</t>
  </si>
  <si>
    <t>1. Химия</t>
  </si>
  <si>
    <t xml:space="preserve"> 2. % от кол-во авто</t>
  </si>
  <si>
    <t>5.Телефон</t>
  </si>
  <si>
    <t>6.Офис</t>
  </si>
  <si>
    <t>7.Тех/обслуж</t>
  </si>
  <si>
    <t>8.Реклама</t>
  </si>
  <si>
    <t>9.Униформа</t>
  </si>
  <si>
    <t>10.Ост.затраты</t>
  </si>
  <si>
    <t>Прочее</t>
  </si>
  <si>
    <t xml:space="preserve">В настоящем расчете не учитывается следующее: более дорогие комплексы мойки (премиум, люкс - с более высокой степенью </t>
  </si>
  <si>
    <t>(основных) затрат</t>
  </si>
  <si>
    <t>полу - и постоянных</t>
  </si>
  <si>
    <t>рентабельности), оплата уборки салона пылесосом и мойка ковриков. Расчет идет только по базовой мойке кузова снаружи</t>
  </si>
  <si>
    <t>Срок окупаемости при едином налоге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</si>
</sst>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[$$-409]#,##0.00"/>
    <numFmt numFmtId="174" formatCode="#,##0.00_р_."/>
    <numFmt numFmtId="175" formatCode="0.0"/>
    <numFmt numFmtId="176" formatCode="0.000"/>
    <numFmt numFmtId="177" formatCode="0.0000"/>
  </numFmts>
  <fonts count="53">
    <font>
      <sz val="10"/>
      <name val="Arial"/>
      <family val="0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0"/>
      <name val="Arial Cyr"/>
      <family val="2"/>
    </font>
    <font>
      <sz val="10"/>
      <color indexed="57"/>
      <name val="Arial Cyr"/>
      <family val="2"/>
    </font>
    <font>
      <i/>
      <sz val="10"/>
      <name val="Arial Cyr"/>
      <family val="2"/>
    </font>
    <font>
      <b/>
      <sz val="12"/>
      <color indexed="10"/>
      <name val="Arial Cyr"/>
      <family val="0"/>
    </font>
    <font>
      <b/>
      <sz val="12"/>
      <color indexed="56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2"/>
    </font>
    <font>
      <sz val="10"/>
      <color indexed="56"/>
      <name val="Arial"/>
      <family val="2"/>
    </font>
    <font>
      <b/>
      <sz val="10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 Cyr"/>
      <family val="2"/>
    </font>
    <font>
      <sz val="10"/>
      <color theme="3"/>
      <name val="Arial"/>
      <family val="2"/>
    </font>
    <font>
      <b/>
      <sz val="10"/>
      <color theme="3"/>
      <name val="Arial Cyr"/>
      <family val="2"/>
    </font>
    <font>
      <b/>
      <sz val="12"/>
      <color theme="3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</fills>
  <borders count="2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dotted"/>
      <top style="dotted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dotted"/>
      <top style="dotted"/>
      <bottom style="thick"/>
    </border>
    <border>
      <left>
        <color indexed="63"/>
      </left>
      <right style="dotted"/>
      <top style="dotted"/>
      <bottom style="thick"/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dotted"/>
      <top style="thick"/>
      <bottom style="dotted"/>
    </border>
    <border>
      <left>
        <color indexed="63"/>
      </left>
      <right style="dotted"/>
      <top style="thick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dotted"/>
      <right style="thick"/>
      <top>
        <color indexed="63"/>
      </top>
      <bottom style="thick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thick">
        <color indexed="32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thin"/>
      <right style="dotted"/>
      <top style="thick">
        <color indexed="32"/>
      </top>
      <bottom style="dotted"/>
    </border>
    <border>
      <left style="dotted"/>
      <right style="dotted"/>
      <top style="thick">
        <color indexed="32"/>
      </top>
      <bottom style="dotted"/>
    </border>
    <border>
      <left style="dotted"/>
      <right style="thick">
        <color indexed="32"/>
      </right>
      <top style="thick">
        <color indexed="32"/>
      </top>
      <bottom style="dotted"/>
    </border>
    <border>
      <left style="thick">
        <color indexed="32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ck">
        <color indexed="32"/>
      </right>
      <top style="dotted"/>
      <bottom style="dotted"/>
    </border>
    <border>
      <left style="thick">
        <color indexed="32"/>
      </left>
      <right>
        <color indexed="63"/>
      </right>
      <top style="dotted"/>
      <bottom style="dotted"/>
    </border>
    <border>
      <left style="thick">
        <color indexed="32"/>
      </left>
      <right>
        <color indexed="63"/>
      </right>
      <top style="dotted"/>
      <bottom style="thick">
        <color indexed="32"/>
      </bottom>
    </border>
    <border>
      <left>
        <color indexed="63"/>
      </left>
      <right>
        <color indexed="63"/>
      </right>
      <top style="dotted"/>
      <bottom style="thick">
        <color indexed="32"/>
      </bottom>
    </border>
    <border>
      <left>
        <color indexed="63"/>
      </left>
      <right style="thin"/>
      <top style="dotted"/>
      <bottom style="thick">
        <color indexed="32"/>
      </bottom>
    </border>
    <border>
      <left>
        <color indexed="63"/>
      </left>
      <right style="dotted"/>
      <top style="dotted"/>
      <bottom style="thick">
        <color indexed="32"/>
      </bottom>
    </border>
    <border>
      <left style="dotted"/>
      <right style="dotted"/>
      <top style="dotted"/>
      <bottom style="thick">
        <color indexed="32"/>
      </bottom>
    </border>
    <border>
      <left style="dotted"/>
      <right style="thick">
        <color indexed="32"/>
      </right>
      <top style="dotted"/>
      <bottom style="thick">
        <color indexed="32"/>
      </bottom>
    </border>
    <border>
      <left style="thick">
        <color indexed="10"/>
      </left>
      <right>
        <color indexed="63"/>
      </right>
      <top style="thick">
        <color indexed="10"/>
      </top>
      <bottom style="dotted"/>
    </border>
    <border>
      <left>
        <color indexed="63"/>
      </left>
      <right>
        <color indexed="63"/>
      </right>
      <top style="thick">
        <color indexed="10"/>
      </top>
      <bottom style="dotted"/>
    </border>
    <border>
      <left>
        <color indexed="63"/>
      </left>
      <right style="thin"/>
      <top style="thick">
        <color indexed="10"/>
      </top>
      <bottom style="dotted"/>
    </border>
    <border>
      <left style="thin"/>
      <right style="dotted"/>
      <top style="thick">
        <color indexed="10"/>
      </top>
      <bottom style="dotted"/>
    </border>
    <border>
      <left style="dotted"/>
      <right style="dotted"/>
      <top style="thick">
        <color indexed="10"/>
      </top>
      <bottom style="dotted"/>
    </border>
    <border>
      <left style="dotted"/>
      <right style="thick">
        <color indexed="10"/>
      </right>
      <top style="thick">
        <color indexed="10"/>
      </top>
      <bottom style="dotted"/>
    </border>
    <border>
      <left style="thick">
        <color indexed="10"/>
      </left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ck">
        <color indexed="10"/>
      </right>
      <top style="dotted"/>
      <bottom style="dotted"/>
    </border>
    <border>
      <left style="thick">
        <color indexed="10"/>
      </left>
      <right>
        <color indexed="63"/>
      </right>
      <top style="dotted"/>
      <bottom style="thick">
        <color indexed="10"/>
      </bottom>
    </border>
    <border>
      <left>
        <color indexed="63"/>
      </left>
      <right>
        <color indexed="63"/>
      </right>
      <top style="dotted"/>
      <bottom style="thick">
        <color indexed="10"/>
      </bottom>
    </border>
    <border>
      <left>
        <color indexed="63"/>
      </left>
      <right style="thin"/>
      <top style="dotted"/>
      <bottom style="thick">
        <color indexed="10"/>
      </bottom>
    </border>
    <border>
      <left style="thin"/>
      <right style="dotted"/>
      <top style="dotted"/>
      <bottom style="thick">
        <color indexed="10"/>
      </bottom>
    </border>
    <border>
      <left style="dotted"/>
      <right style="dotted"/>
      <top style="dotted"/>
      <bottom style="thick">
        <color indexed="10"/>
      </bottom>
    </border>
    <border>
      <left style="dotted"/>
      <right style="thick">
        <color indexed="10"/>
      </right>
      <top style="dotted"/>
      <bottom style="thick">
        <color indexed="10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n"/>
      <right style="dotted"/>
      <top style="thick">
        <color indexed="13"/>
      </top>
      <bottom style="dotted"/>
    </border>
    <border>
      <left style="dotted"/>
      <right style="dotted"/>
      <top style="thick">
        <color indexed="13"/>
      </top>
      <bottom style="dotted"/>
    </border>
    <border>
      <left style="dotted"/>
      <right style="thick">
        <color indexed="13"/>
      </right>
      <top style="thick">
        <color indexed="13"/>
      </top>
      <bottom style="dotted"/>
    </border>
    <border>
      <left style="thick">
        <color indexed="13"/>
      </left>
      <right>
        <color indexed="63"/>
      </right>
      <top>
        <color indexed="63"/>
      </top>
      <bottom style="dotted"/>
    </border>
    <border>
      <left style="dotted"/>
      <right style="thick">
        <color indexed="13"/>
      </right>
      <top style="dotted"/>
      <bottom style="dotted"/>
    </border>
    <border>
      <left style="thick">
        <color indexed="13"/>
      </left>
      <right>
        <color indexed="63"/>
      </right>
      <top style="dotted"/>
      <bottom style="dotted"/>
    </border>
    <border>
      <left style="thick">
        <color indexed="13"/>
      </left>
      <right>
        <color indexed="63"/>
      </right>
      <top style="dotted"/>
      <bottom style="thick">
        <color indexed="13"/>
      </bottom>
    </border>
    <border>
      <left>
        <color indexed="63"/>
      </left>
      <right>
        <color indexed="63"/>
      </right>
      <top style="dotted"/>
      <bottom style="thick">
        <color indexed="13"/>
      </bottom>
    </border>
    <border>
      <left>
        <color indexed="63"/>
      </left>
      <right style="thin"/>
      <top style="dotted"/>
      <bottom style="thick">
        <color indexed="13"/>
      </bottom>
    </border>
    <border>
      <left style="thin"/>
      <right style="dotted"/>
      <top style="dotted"/>
      <bottom style="thick">
        <color indexed="13"/>
      </bottom>
    </border>
    <border>
      <left style="dotted"/>
      <right style="dotted"/>
      <top style="dotted"/>
      <bottom style="thick">
        <color indexed="13"/>
      </bottom>
    </border>
    <border>
      <left style="dotted"/>
      <right style="thick">
        <color indexed="13"/>
      </right>
      <top style="dotted"/>
      <bottom style="thick">
        <color indexed="1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11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thin">
        <color indexed="11"/>
      </left>
      <right>
        <color indexed="63"/>
      </right>
      <top style="thin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 style="thin">
        <color indexed="11"/>
      </left>
      <right>
        <color indexed="63"/>
      </right>
      <top style="double">
        <color indexed="11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11"/>
      </top>
      <bottom style="dotted">
        <color indexed="8"/>
      </bottom>
    </border>
    <border>
      <left style="thin">
        <color indexed="11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11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/>
      <top style="thick"/>
      <bottom>
        <color indexed="63"/>
      </bottom>
    </border>
    <border>
      <left style="thick"/>
      <right style="dotted"/>
      <top style="thick"/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tted"/>
      <top style="thick"/>
      <bottom style="thick"/>
    </border>
    <border>
      <left>
        <color indexed="63"/>
      </left>
      <right style="dotted"/>
      <top style="thick"/>
      <bottom style="thick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tted"/>
      <right style="dotted"/>
      <top style="thick"/>
      <bottom style="dotted"/>
    </border>
    <border>
      <left style="dotted"/>
      <right style="thick"/>
      <top style="thick"/>
      <bottom style="dotted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>
        <color indexed="11"/>
      </right>
      <top style="thin">
        <color indexed="11"/>
      </top>
      <bottom style="double">
        <color indexed="11"/>
      </bottom>
    </border>
    <border>
      <left>
        <color indexed="63"/>
      </left>
      <right style="thin">
        <color indexed="11"/>
      </right>
      <top style="double">
        <color indexed="11"/>
      </top>
      <bottom style="dotted">
        <color indexed="8"/>
      </bottom>
    </border>
    <border>
      <left>
        <color indexed="63"/>
      </left>
      <right style="thin">
        <color indexed="11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11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11"/>
      </right>
      <top style="double">
        <color indexed="10"/>
      </top>
      <bottom style="double">
        <color indexed="10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>
        <color indexed="63"/>
      </left>
      <right style="thin"/>
      <top style="thin">
        <color indexed="11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0" fontId="5" fillId="33" borderId="0" xfId="0" applyFont="1" applyFill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right"/>
    </xf>
    <xf numFmtId="174" fontId="0" fillId="0" borderId="16" xfId="0" applyNumberFormat="1" applyBorder="1" applyAlignment="1">
      <alignment horizontal="left"/>
    </xf>
    <xf numFmtId="174" fontId="0" fillId="0" borderId="17" xfId="0" applyNumberFormat="1" applyBorder="1" applyAlignment="1">
      <alignment horizontal="left"/>
    </xf>
    <xf numFmtId="174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right"/>
    </xf>
    <xf numFmtId="174" fontId="0" fillId="0" borderId="20" xfId="0" applyNumberFormat="1" applyBorder="1" applyAlignment="1">
      <alignment horizontal="left"/>
    </xf>
    <xf numFmtId="174" fontId="0" fillId="0" borderId="14" xfId="0" applyNumberFormat="1" applyBorder="1" applyAlignment="1">
      <alignment horizontal="left"/>
    </xf>
    <xf numFmtId="174" fontId="0" fillId="0" borderId="15" xfId="0" applyNumberFormat="1" applyBorder="1" applyAlignment="1">
      <alignment horizontal="left"/>
    </xf>
    <xf numFmtId="172" fontId="0" fillId="33" borderId="0" xfId="0" applyNumberFormat="1" applyFill="1" applyAlignment="1">
      <alignment horizontal="left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 horizontal="right"/>
    </xf>
    <xf numFmtId="174" fontId="0" fillId="0" borderId="0" xfId="0" applyNumberForma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174" fontId="0" fillId="0" borderId="27" xfId="0" applyNumberFormat="1" applyBorder="1" applyAlignment="1">
      <alignment horizontal="left"/>
    </xf>
    <xf numFmtId="0" fontId="0" fillId="0" borderId="28" xfId="0" applyBorder="1" applyAlignment="1">
      <alignment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172" fontId="0" fillId="33" borderId="34" xfId="0" applyNumberFormat="1" applyFill="1" applyBorder="1" applyAlignment="1">
      <alignment horizontal="left"/>
    </xf>
    <xf numFmtId="172" fontId="0" fillId="33" borderId="33" xfId="0" applyNumberFormat="1" applyFill="1" applyBorder="1" applyAlignment="1">
      <alignment horizontal="left"/>
    </xf>
    <xf numFmtId="172" fontId="0" fillId="33" borderId="35" xfId="0" applyNumberFormat="1" applyFill="1" applyBorder="1" applyAlignment="1">
      <alignment horizontal="left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172" fontId="0" fillId="33" borderId="38" xfId="0" applyNumberFormat="1" applyFill="1" applyBorder="1" applyAlignment="1">
      <alignment horizontal="left"/>
    </xf>
    <xf numFmtId="172" fontId="0" fillId="33" borderId="37" xfId="0" applyNumberFormat="1" applyFill="1" applyBorder="1" applyAlignment="1">
      <alignment horizontal="left"/>
    </xf>
    <xf numFmtId="172" fontId="0" fillId="33" borderId="39" xfId="0" applyNumberFormat="1" applyFill="1" applyBorder="1" applyAlignment="1">
      <alignment horizontal="left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172" fontId="0" fillId="33" borderId="42" xfId="0" applyNumberFormat="1" applyFill="1" applyBorder="1" applyAlignment="1">
      <alignment horizontal="left" vertical="center"/>
    </xf>
    <xf numFmtId="172" fontId="0" fillId="33" borderId="41" xfId="0" applyNumberFormat="1" applyFill="1" applyBorder="1" applyAlignment="1">
      <alignment horizontal="left" vertical="center"/>
    </xf>
    <xf numFmtId="172" fontId="0" fillId="33" borderId="43" xfId="0" applyNumberFormat="1" applyFill="1" applyBorder="1" applyAlignment="1">
      <alignment horizontal="left" vertical="center"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172" fontId="0" fillId="33" borderId="46" xfId="0" applyNumberFormat="1" applyFill="1" applyBorder="1" applyAlignment="1">
      <alignment horizontal="left"/>
    </xf>
    <xf numFmtId="172" fontId="0" fillId="33" borderId="45" xfId="0" applyNumberFormat="1" applyFill="1" applyBorder="1" applyAlignment="1">
      <alignment horizontal="left"/>
    </xf>
    <xf numFmtId="172" fontId="0" fillId="33" borderId="47" xfId="0" applyNumberFormat="1" applyFill="1" applyBorder="1" applyAlignment="1">
      <alignment horizontal="left"/>
    </xf>
    <xf numFmtId="0" fontId="0" fillId="33" borderId="42" xfId="0" applyFill="1" applyBorder="1" applyAlignment="1">
      <alignment/>
    </xf>
    <xf numFmtId="172" fontId="0" fillId="33" borderId="41" xfId="0" applyNumberFormat="1" applyFill="1" applyBorder="1" applyAlignment="1">
      <alignment horizontal="center" vertical="center"/>
    </xf>
    <xf numFmtId="172" fontId="0" fillId="33" borderId="42" xfId="0" applyNumberFormat="1" applyFill="1" applyBorder="1" applyAlignment="1">
      <alignment horizontal="center" vertical="center"/>
    </xf>
    <xf numFmtId="172" fontId="0" fillId="33" borderId="41" xfId="0" applyNumberFormat="1" applyFill="1" applyBorder="1" applyAlignment="1">
      <alignment/>
    </xf>
    <xf numFmtId="172" fontId="0" fillId="33" borderId="43" xfId="0" applyNumberFormat="1" applyFill="1" applyBorder="1" applyAlignment="1">
      <alignment horizontal="center" vertical="center"/>
    </xf>
    <xf numFmtId="172" fontId="0" fillId="33" borderId="42" xfId="0" applyNumberFormat="1" applyFill="1" applyBorder="1" applyAlignment="1">
      <alignment/>
    </xf>
    <xf numFmtId="0" fontId="0" fillId="33" borderId="38" xfId="0" applyFill="1" applyBorder="1" applyAlignment="1">
      <alignment/>
    </xf>
    <xf numFmtId="172" fontId="0" fillId="33" borderId="37" xfId="0" applyNumberFormat="1" applyFill="1" applyBorder="1" applyAlignment="1">
      <alignment horizontal="center"/>
    </xf>
    <xf numFmtId="172" fontId="0" fillId="33" borderId="38" xfId="0" applyNumberFormat="1" applyFill="1" applyBorder="1" applyAlignment="1">
      <alignment horizontal="center"/>
    </xf>
    <xf numFmtId="172" fontId="0" fillId="33" borderId="37" xfId="0" applyNumberFormat="1" applyFill="1" applyBorder="1" applyAlignment="1">
      <alignment/>
    </xf>
    <xf numFmtId="172" fontId="0" fillId="33" borderId="39" xfId="0" applyNumberFormat="1" applyFill="1" applyBorder="1" applyAlignment="1">
      <alignment horizontal="center"/>
    </xf>
    <xf numFmtId="172" fontId="0" fillId="33" borderId="38" xfId="0" applyNumberFormat="1" applyFill="1" applyBorder="1" applyAlignment="1">
      <alignment/>
    </xf>
    <xf numFmtId="0" fontId="6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2" xfId="0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172" fontId="0" fillId="33" borderId="58" xfId="0" applyNumberFormat="1" applyFill="1" applyBorder="1" applyAlignment="1">
      <alignment horizontal="left"/>
    </xf>
    <xf numFmtId="172" fontId="0" fillId="33" borderId="59" xfId="0" applyNumberFormat="1" applyFill="1" applyBorder="1" applyAlignment="1">
      <alignment horizontal="left"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172" fontId="0" fillId="33" borderId="47" xfId="0" applyNumberFormat="1" applyFill="1" applyBorder="1" applyAlignment="1">
      <alignment horizontal="left" vertical="center"/>
    </xf>
    <xf numFmtId="172" fontId="0" fillId="33" borderId="62" xfId="0" applyNumberFormat="1" applyFill="1" applyBorder="1" applyAlignment="1">
      <alignment horizontal="left"/>
    </xf>
    <xf numFmtId="172" fontId="0" fillId="33" borderId="63" xfId="0" applyNumberFormat="1" applyFill="1" applyBorder="1" applyAlignment="1">
      <alignment horizontal="left"/>
    </xf>
    <xf numFmtId="172" fontId="0" fillId="33" borderId="62" xfId="0" applyNumberFormat="1" applyFill="1" applyBorder="1" applyAlignment="1">
      <alignment horizontal="left" vertical="center"/>
    </xf>
    <xf numFmtId="172" fontId="0" fillId="33" borderId="63" xfId="0" applyNumberFormat="1" applyFill="1" applyBorder="1" applyAlignment="1">
      <alignment horizontal="left" vertical="center"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172" fontId="0" fillId="33" borderId="31" xfId="0" applyNumberFormat="1" applyFill="1" applyBorder="1" applyAlignment="1">
      <alignment horizontal="left"/>
    </xf>
    <xf numFmtId="172" fontId="0" fillId="33" borderId="67" xfId="0" applyNumberFormat="1" applyFill="1" applyBorder="1" applyAlignment="1">
      <alignment horizontal="left"/>
    </xf>
    <xf numFmtId="172" fontId="0" fillId="33" borderId="68" xfId="0" applyNumberFormat="1" applyFill="1" applyBorder="1" applyAlignment="1">
      <alignment horizontal="left"/>
    </xf>
    <xf numFmtId="0" fontId="2" fillId="35" borderId="69" xfId="0" applyFont="1" applyFill="1" applyBorder="1" applyAlignment="1">
      <alignment/>
    </xf>
    <xf numFmtId="0" fontId="2" fillId="35" borderId="70" xfId="0" applyFont="1" applyFill="1" applyBorder="1" applyAlignment="1">
      <alignment/>
    </xf>
    <xf numFmtId="172" fontId="2" fillId="35" borderId="71" xfId="0" applyNumberFormat="1" applyFont="1" applyFill="1" applyBorder="1" applyAlignment="1">
      <alignment horizontal="left"/>
    </xf>
    <xf numFmtId="172" fontId="2" fillId="35" borderId="72" xfId="0" applyNumberFormat="1" applyFont="1" applyFill="1" applyBorder="1" applyAlignment="1">
      <alignment horizontal="left"/>
    </xf>
    <xf numFmtId="172" fontId="2" fillId="35" borderId="73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62" xfId="0" applyFill="1" applyBorder="1" applyAlignment="1">
      <alignment/>
    </xf>
    <xf numFmtId="0" fontId="2" fillId="35" borderId="38" xfId="0" applyFont="1" applyFill="1" applyBorder="1" applyAlignment="1">
      <alignment/>
    </xf>
    <xf numFmtId="0" fontId="2" fillId="35" borderId="74" xfId="0" applyFont="1" applyFill="1" applyBorder="1" applyAlignment="1">
      <alignment/>
    </xf>
    <xf numFmtId="172" fontId="2" fillId="35" borderId="74" xfId="0" applyNumberFormat="1" applyFont="1" applyFill="1" applyBorder="1" applyAlignment="1">
      <alignment horizontal="left"/>
    </xf>
    <xf numFmtId="172" fontId="2" fillId="35" borderId="75" xfId="0" applyNumberFormat="1" applyFont="1" applyFill="1" applyBorder="1" applyAlignment="1">
      <alignment horizontal="left"/>
    </xf>
    <xf numFmtId="0" fontId="2" fillId="34" borderId="35" xfId="0" applyFont="1" applyFill="1" applyBorder="1" applyAlignment="1">
      <alignment/>
    </xf>
    <xf numFmtId="0" fontId="2" fillId="34" borderId="58" xfId="0" applyFont="1" applyFill="1" applyBorder="1" applyAlignment="1">
      <alignment/>
    </xf>
    <xf numFmtId="0" fontId="2" fillId="34" borderId="59" xfId="0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2" fillId="34" borderId="78" xfId="0" applyFont="1" applyFill="1" applyBorder="1" applyAlignment="1">
      <alignment/>
    </xf>
    <xf numFmtId="0" fontId="2" fillId="34" borderId="79" xfId="0" applyFont="1" applyFill="1" applyBorder="1" applyAlignment="1">
      <alignment/>
    </xf>
    <xf numFmtId="0" fontId="2" fillId="34" borderId="80" xfId="0" applyFont="1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172" fontId="0" fillId="0" borderId="47" xfId="0" applyNumberFormat="1" applyBorder="1" applyAlignment="1">
      <alignment horizontal="left"/>
    </xf>
    <xf numFmtId="172" fontId="0" fillId="0" borderId="62" xfId="0" applyNumberFormat="1" applyBorder="1" applyAlignment="1">
      <alignment horizontal="left"/>
    </xf>
    <xf numFmtId="172" fontId="0" fillId="0" borderId="84" xfId="0" applyNumberFormat="1" applyBorder="1" applyAlignment="1">
      <alignment horizontal="left"/>
    </xf>
    <xf numFmtId="0" fontId="0" fillId="0" borderId="85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" fillId="34" borderId="86" xfId="0" applyFont="1" applyFill="1" applyBorder="1" applyAlignment="1">
      <alignment/>
    </xf>
    <xf numFmtId="0" fontId="2" fillId="34" borderId="87" xfId="0" applyFont="1" applyFill="1" applyBorder="1" applyAlignment="1">
      <alignment/>
    </xf>
    <xf numFmtId="0" fontId="2" fillId="34" borderId="88" xfId="0" applyFont="1" applyFill="1" applyBorder="1" applyAlignment="1">
      <alignment/>
    </xf>
    <xf numFmtId="4" fontId="2" fillId="34" borderId="89" xfId="0" applyNumberFormat="1" applyFont="1" applyFill="1" applyBorder="1" applyAlignment="1">
      <alignment horizontal="left"/>
    </xf>
    <xf numFmtId="4" fontId="2" fillId="34" borderId="90" xfId="0" applyNumberFormat="1" applyFont="1" applyFill="1" applyBorder="1" applyAlignment="1">
      <alignment horizontal="left"/>
    </xf>
    <xf numFmtId="4" fontId="2" fillId="34" borderId="91" xfId="0" applyNumberFormat="1" applyFont="1" applyFill="1" applyBorder="1" applyAlignment="1">
      <alignment horizontal="left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2" fillId="34" borderId="95" xfId="0" applyFont="1" applyFill="1" applyBorder="1" applyAlignment="1">
      <alignment/>
    </xf>
    <xf numFmtId="0" fontId="2" fillId="34" borderId="96" xfId="0" applyFont="1" applyFill="1" applyBorder="1" applyAlignment="1">
      <alignment/>
    </xf>
    <xf numFmtId="0" fontId="2" fillId="34" borderId="97" xfId="0" applyFont="1" applyFill="1" applyBorder="1" applyAlignment="1">
      <alignment/>
    </xf>
    <xf numFmtId="0" fontId="0" fillId="0" borderId="98" xfId="0" applyBorder="1" applyAlignment="1">
      <alignment/>
    </xf>
    <xf numFmtId="172" fontId="0" fillId="0" borderId="99" xfId="0" applyNumberFormat="1" applyBorder="1" applyAlignment="1">
      <alignment horizontal="left"/>
    </xf>
    <xf numFmtId="172" fontId="0" fillId="0" borderId="100" xfId="0" applyNumberFormat="1" applyBorder="1" applyAlignment="1">
      <alignment horizontal="left"/>
    </xf>
    <xf numFmtId="0" fontId="2" fillId="34" borderId="101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03" xfId="0" applyFont="1" applyFill="1" applyBorder="1" applyAlignment="1">
      <alignment/>
    </xf>
    <xf numFmtId="4" fontId="2" fillId="34" borderId="104" xfId="0" applyNumberFormat="1" applyFont="1" applyFill="1" applyBorder="1" applyAlignment="1">
      <alignment horizontal="left"/>
    </xf>
    <xf numFmtId="4" fontId="2" fillId="34" borderId="105" xfId="0" applyNumberFormat="1" applyFont="1" applyFill="1" applyBorder="1" applyAlignment="1">
      <alignment horizontal="left"/>
    </xf>
    <xf numFmtId="4" fontId="2" fillId="34" borderId="106" xfId="0" applyNumberFormat="1" applyFont="1" applyFill="1" applyBorder="1" applyAlignment="1">
      <alignment horizontal="left"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2" fillId="34" borderId="109" xfId="0" applyFont="1" applyFill="1" applyBorder="1" applyAlignment="1">
      <alignment/>
    </xf>
    <xf numFmtId="0" fontId="2" fillId="34" borderId="110" xfId="0" applyFont="1" applyFill="1" applyBorder="1" applyAlignment="1">
      <alignment/>
    </xf>
    <xf numFmtId="0" fontId="2" fillId="34" borderId="111" xfId="0" applyFont="1" applyFill="1" applyBorder="1" applyAlignment="1">
      <alignment/>
    </xf>
    <xf numFmtId="0" fontId="0" fillId="0" borderId="112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72" fontId="0" fillId="0" borderId="113" xfId="0" applyNumberFormat="1" applyBorder="1" applyAlignment="1">
      <alignment horizontal="left"/>
    </xf>
    <xf numFmtId="0" fontId="0" fillId="0" borderId="114" xfId="0" applyBorder="1" applyAlignment="1">
      <alignment/>
    </xf>
    <xf numFmtId="0" fontId="2" fillId="34" borderId="115" xfId="0" applyFont="1" applyFill="1" applyBorder="1" applyAlignment="1">
      <alignment/>
    </xf>
    <xf numFmtId="0" fontId="2" fillId="34" borderId="116" xfId="0" applyFont="1" applyFill="1" applyBorder="1" applyAlignment="1">
      <alignment/>
    </xf>
    <xf numFmtId="0" fontId="2" fillId="34" borderId="117" xfId="0" applyFont="1" applyFill="1" applyBorder="1" applyAlignment="1">
      <alignment/>
    </xf>
    <xf numFmtId="4" fontId="2" fillId="34" borderId="118" xfId="0" applyNumberFormat="1" applyFont="1" applyFill="1" applyBorder="1" applyAlignment="1">
      <alignment horizontal="left"/>
    </xf>
    <xf numFmtId="4" fontId="2" fillId="34" borderId="119" xfId="0" applyNumberFormat="1" applyFont="1" applyFill="1" applyBorder="1" applyAlignment="1">
      <alignment horizontal="left"/>
    </xf>
    <xf numFmtId="4" fontId="2" fillId="34" borderId="120" xfId="0" applyNumberFormat="1" applyFont="1" applyFill="1" applyBorder="1" applyAlignment="1">
      <alignment horizontal="left"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2" fillId="34" borderId="123" xfId="0" applyFont="1" applyFill="1" applyBorder="1" applyAlignment="1">
      <alignment/>
    </xf>
    <xf numFmtId="0" fontId="2" fillId="34" borderId="124" xfId="0" applyFont="1" applyFill="1" applyBorder="1" applyAlignment="1">
      <alignment/>
    </xf>
    <xf numFmtId="0" fontId="2" fillId="34" borderId="125" xfId="0" applyFont="1" applyFill="1" applyBorder="1" applyAlignment="1">
      <alignment/>
    </xf>
    <xf numFmtId="0" fontId="0" fillId="0" borderId="126" xfId="0" applyBorder="1" applyAlignment="1">
      <alignment/>
    </xf>
    <xf numFmtId="172" fontId="0" fillId="0" borderId="127" xfId="0" applyNumberFormat="1" applyBorder="1" applyAlignment="1">
      <alignment horizontal="left"/>
    </xf>
    <xf numFmtId="0" fontId="0" fillId="0" borderId="128" xfId="0" applyBorder="1" applyAlignment="1">
      <alignment/>
    </xf>
    <xf numFmtId="0" fontId="2" fillId="35" borderId="129" xfId="0" applyFont="1" applyFill="1" applyBorder="1" applyAlignment="1">
      <alignment/>
    </xf>
    <xf numFmtId="0" fontId="2" fillId="35" borderId="130" xfId="0" applyFont="1" applyFill="1" applyBorder="1" applyAlignment="1">
      <alignment/>
    </xf>
    <xf numFmtId="175" fontId="2" fillId="35" borderId="131" xfId="0" applyNumberFormat="1" applyFont="1" applyFill="1" applyBorder="1" applyAlignment="1">
      <alignment horizontal="left"/>
    </xf>
    <xf numFmtId="175" fontId="2" fillId="35" borderId="132" xfId="0" applyNumberFormat="1" applyFont="1" applyFill="1" applyBorder="1" applyAlignment="1">
      <alignment horizontal="left"/>
    </xf>
    <xf numFmtId="175" fontId="2" fillId="35" borderId="133" xfId="0" applyNumberFormat="1" applyFont="1" applyFill="1" applyBorder="1" applyAlignment="1">
      <alignment horizontal="left"/>
    </xf>
    <xf numFmtId="0" fontId="2" fillId="35" borderId="134" xfId="0" applyFont="1" applyFill="1" applyBorder="1" applyAlignment="1">
      <alignment/>
    </xf>
    <xf numFmtId="0" fontId="0" fillId="2" borderId="135" xfId="0" applyFont="1" applyFill="1" applyBorder="1" applyAlignment="1">
      <alignment horizontal="center"/>
    </xf>
    <xf numFmtId="0" fontId="0" fillId="2" borderId="129" xfId="0" applyFont="1" applyFill="1" applyBorder="1" applyAlignment="1">
      <alignment horizontal="center"/>
    </xf>
    <xf numFmtId="0" fontId="1" fillId="36" borderId="136" xfId="0" applyFont="1" applyFill="1" applyBorder="1" applyAlignment="1">
      <alignment/>
    </xf>
    <xf numFmtId="0" fontId="1" fillId="36" borderId="13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0" xfId="0" applyFill="1" applyBorder="1" applyAlignment="1">
      <alignment/>
    </xf>
    <xf numFmtId="0" fontId="0" fillId="2" borderId="135" xfId="0" applyFill="1" applyBorder="1" applyAlignment="1">
      <alignment/>
    </xf>
    <xf numFmtId="0" fontId="2" fillId="36" borderId="138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28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/>
    </xf>
    <xf numFmtId="0" fontId="0" fillId="2" borderId="13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30" xfId="0" applyFont="1" applyFill="1" applyBorder="1" applyAlignment="1">
      <alignment horizontal="center"/>
    </xf>
    <xf numFmtId="0" fontId="0" fillId="36" borderId="139" xfId="0" applyFill="1" applyBorder="1" applyAlignment="1">
      <alignment/>
    </xf>
    <xf numFmtId="0" fontId="0" fillId="36" borderId="140" xfId="0" applyFill="1" applyBorder="1" applyAlignment="1">
      <alignment/>
    </xf>
    <xf numFmtId="0" fontId="2" fillId="36" borderId="121" xfId="0" applyFont="1" applyFill="1" applyBorder="1" applyAlignment="1">
      <alignment horizontal="center"/>
    </xf>
    <xf numFmtId="0" fontId="2" fillId="36" borderId="122" xfId="0" applyFont="1" applyFill="1" applyBorder="1" applyAlignment="1">
      <alignment horizontal="center"/>
    </xf>
    <xf numFmtId="0" fontId="2" fillId="36" borderId="141" xfId="0" applyFont="1" applyFill="1" applyBorder="1" applyAlignment="1">
      <alignment horizontal="center"/>
    </xf>
    <xf numFmtId="0" fontId="0" fillId="2" borderId="142" xfId="0" applyFill="1" applyBorder="1" applyAlignment="1">
      <alignment/>
    </xf>
    <xf numFmtId="0" fontId="0" fillId="2" borderId="143" xfId="0" applyFill="1" applyBorder="1" applyAlignment="1">
      <alignment/>
    </xf>
    <xf numFmtId="0" fontId="0" fillId="2" borderId="143" xfId="0" applyFont="1" applyFill="1" applyBorder="1" applyAlignment="1">
      <alignment/>
    </xf>
    <xf numFmtId="173" fontId="0" fillId="2" borderId="143" xfId="0" applyNumberFormat="1" applyFill="1" applyBorder="1" applyAlignment="1">
      <alignment horizontal="center"/>
    </xf>
    <xf numFmtId="0" fontId="0" fillId="36" borderId="144" xfId="0" applyFill="1" applyBorder="1" applyAlignment="1">
      <alignment/>
    </xf>
    <xf numFmtId="0" fontId="0" fillId="36" borderId="145" xfId="0" applyFill="1" applyBorder="1" applyAlignment="1">
      <alignment/>
    </xf>
    <xf numFmtId="0" fontId="0" fillId="36" borderId="145" xfId="0" applyFill="1" applyBorder="1" applyAlignment="1">
      <alignment horizontal="center"/>
    </xf>
    <xf numFmtId="0" fontId="0" fillId="2" borderId="146" xfId="0" applyFill="1" applyBorder="1" applyAlignment="1">
      <alignment/>
    </xf>
    <xf numFmtId="0" fontId="0" fillId="2" borderId="147" xfId="0" applyFill="1" applyBorder="1" applyAlignment="1">
      <alignment/>
    </xf>
    <xf numFmtId="173" fontId="0" fillId="2" borderId="147" xfId="0" applyNumberFormat="1" applyFill="1" applyBorder="1" applyAlignment="1">
      <alignment horizontal="center"/>
    </xf>
    <xf numFmtId="0" fontId="0" fillId="37" borderId="148" xfId="0" applyFill="1" applyBorder="1" applyAlignment="1">
      <alignment/>
    </xf>
    <xf numFmtId="0" fontId="0" fillId="37" borderId="149" xfId="0" applyFill="1" applyBorder="1" applyAlignment="1">
      <alignment/>
    </xf>
    <xf numFmtId="0" fontId="0" fillId="37" borderId="149" xfId="0" applyFill="1" applyBorder="1" applyAlignment="1">
      <alignment horizontal="center"/>
    </xf>
    <xf numFmtId="0" fontId="1" fillId="37" borderId="150" xfId="0" applyFont="1" applyFill="1" applyBorder="1" applyAlignment="1">
      <alignment/>
    </xf>
    <xf numFmtId="0" fontId="1" fillId="37" borderId="151" xfId="0" applyFont="1" applyFill="1" applyBorder="1" applyAlignment="1">
      <alignment/>
    </xf>
    <xf numFmtId="173" fontId="1" fillId="37" borderId="151" xfId="0" applyNumberFormat="1" applyFont="1" applyFill="1" applyBorder="1" applyAlignment="1">
      <alignment horizontal="left"/>
    </xf>
    <xf numFmtId="0" fontId="2" fillId="37" borderId="152" xfId="0" applyFont="1" applyFill="1" applyBorder="1" applyAlignment="1">
      <alignment/>
    </xf>
    <xf numFmtId="0" fontId="2" fillId="37" borderId="153" xfId="0" applyFont="1" applyFill="1" applyBorder="1" applyAlignment="1">
      <alignment/>
    </xf>
    <xf numFmtId="0" fontId="0" fillId="8" borderId="154" xfId="0" applyFont="1" applyFill="1" applyBorder="1" applyAlignment="1">
      <alignment/>
    </xf>
    <xf numFmtId="0" fontId="0" fillId="8" borderId="155" xfId="0" applyFill="1" applyBorder="1" applyAlignment="1">
      <alignment/>
    </xf>
    <xf numFmtId="173" fontId="0" fillId="8" borderId="155" xfId="0" applyNumberFormat="1" applyFill="1" applyBorder="1" applyAlignment="1">
      <alignment horizontal="left"/>
    </xf>
    <xf numFmtId="0" fontId="0" fillId="8" borderId="156" xfId="0" applyFont="1" applyFill="1" applyBorder="1" applyAlignment="1">
      <alignment/>
    </xf>
    <xf numFmtId="0" fontId="0" fillId="8" borderId="157" xfId="0" applyFill="1" applyBorder="1" applyAlignment="1">
      <alignment/>
    </xf>
    <xf numFmtId="173" fontId="0" fillId="8" borderId="157" xfId="0" applyNumberFormat="1" applyFill="1" applyBorder="1" applyAlignment="1">
      <alignment horizontal="left"/>
    </xf>
    <xf numFmtId="0" fontId="0" fillId="8" borderId="158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26" xfId="0" applyFont="1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8" borderId="57" xfId="0" applyFont="1" applyFill="1" applyBorder="1" applyAlignment="1">
      <alignment horizontal="center"/>
    </xf>
    <xf numFmtId="0" fontId="0" fillId="8" borderId="135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72" fontId="0" fillId="8" borderId="52" xfId="0" applyNumberFormat="1" applyFill="1" applyBorder="1" applyAlignment="1">
      <alignment horizontal="center"/>
    </xf>
    <xf numFmtId="0" fontId="0" fillId="8" borderId="159" xfId="0" applyFont="1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172" fontId="0" fillId="8" borderId="66" xfId="0" applyNumberFormat="1" applyFill="1" applyBorder="1" applyAlignment="1">
      <alignment horizontal="center"/>
    </xf>
    <xf numFmtId="0" fontId="0" fillId="8" borderId="129" xfId="0" applyFont="1" applyFill="1" applyBorder="1" applyAlignment="1">
      <alignment horizontal="center"/>
    </xf>
    <xf numFmtId="0" fontId="0" fillId="8" borderId="130" xfId="0" applyFill="1" applyBorder="1" applyAlignment="1">
      <alignment horizontal="center"/>
    </xf>
    <xf numFmtId="0" fontId="3" fillId="8" borderId="135" xfId="0" applyNumberFormat="1" applyFont="1" applyFill="1" applyBorder="1" applyAlignment="1">
      <alignment horizontal="center"/>
    </xf>
    <xf numFmtId="172" fontId="3" fillId="8" borderId="0" xfId="0" applyNumberFormat="1" applyFont="1" applyFill="1" applyBorder="1" applyAlignment="1">
      <alignment horizontal="center"/>
    </xf>
    <xf numFmtId="0" fontId="3" fillId="8" borderId="128" xfId="0" applyNumberFormat="1" applyFont="1" applyFill="1" applyBorder="1" applyAlignment="1">
      <alignment horizontal="center"/>
    </xf>
    <xf numFmtId="172" fontId="3" fillId="8" borderId="60" xfId="0" applyNumberFormat="1" applyFont="1" applyFill="1" applyBorder="1" applyAlignment="1">
      <alignment horizontal="center"/>
    </xf>
    <xf numFmtId="0" fontId="3" fillId="8" borderId="129" xfId="0" applyNumberFormat="1" applyFont="1" applyFill="1" applyBorder="1" applyAlignment="1">
      <alignment horizontal="center"/>
    </xf>
    <xf numFmtId="172" fontId="3" fillId="8" borderId="130" xfId="0" applyNumberFormat="1" applyFont="1" applyFill="1" applyBorder="1" applyAlignment="1">
      <alignment horizontal="center"/>
    </xf>
    <xf numFmtId="0" fontId="3" fillId="36" borderId="121" xfId="0" applyFont="1" applyFill="1" applyBorder="1" applyAlignment="1">
      <alignment horizontal="center"/>
    </xf>
    <xf numFmtId="0" fontId="3" fillId="36" borderId="122" xfId="0" applyFont="1" applyFill="1" applyBorder="1" applyAlignment="1">
      <alignment horizontal="center"/>
    </xf>
    <xf numFmtId="0" fontId="3" fillId="8" borderId="135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52" xfId="0" applyFont="1" applyFill="1" applyBorder="1" applyAlignment="1">
      <alignment horizontal="center"/>
    </xf>
    <xf numFmtId="0" fontId="3" fillId="8" borderId="128" xfId="0" applyFont="1" applyFill="1" applyBorder="1" applyAlignment="1">
      <alignment horizontal="center"/>
    </xf>
    <xf numFmtId="0" fontId="3" fillId="8" borderId="60" xfId="0" applyFont="1" applyFill="1" applyBorder="1" applyAlignment="1">
      <alignment horizontal="center"/>
    </xf>
    <xf numFmtId="0" fontId="3" fillId="8" borderId="61" xfId="0" applyFont="1" applyFill="1" applyBorder="1" applyAlignment="1">
      <alignment horizontal="center"/>
    </xf>
    <xf numFmtId="0" fontId="3" fillId="8" borderId="129" xfId="0" applyFont="1" applyFill="1" applyBorder="1" applyAlignment="1">
      <alignment horizontal="center"/>
    </xf>
    <xf numFmtId="0" fontId="3" fillId="8" borderId="130" xfId="0" applyFont="1" applyFill="1" applyBorder="1" applyAlignment="1">
      <alignment horizontal="center"/>
    </xf>
    <xf numFmtId="0" fontId="3" fillId="8" borderId="134" xfId="0" applyFont="1" applyFill="1" applyBorder="1" applyAlignment="1">
      <alignment horizontal="center"/>
    </xf>
    <xf numFmtId="0" fontId="3" fillId="36" borderId="14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160" xfId="0" applyFill="1" applyBorder="1" applyAlignment="1">
      <alignment/>
    </xf>
    <xf numFmtId="0" fontId="1" fillId="0" borderId="0" xfId="0" applyFont="1" applyAlignment="1">
      <alignment/>
    </xf>
    <xf numFmtId="172" fontId="0" fillId="8" borderId="134" xfId="0" applyNumberFormat="1" applyFont="1" applyFill="1" applyBorder="1" applyAlignment="1">
      <alignment horizontal="center"/>
    </xf>
    <xf numFmtId="0" fontId="0" fillId="0" borderId="161" xfId="0" applyFont="1" applyBorder="1" applyAlignment="1">
      <alignment horizontal="center"/>
    </xf>
    <xf numFmtId="0" fontId="0" fillId="0" borderId="162" xfId="0" applyFont="1" applyBorder="1" applyAlignment="1">
      <alignment horizontal="center"/>
    </xf>
    <xf numFmtId="0" fontId="0" fillId="0" borderId="163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172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0" fillId="8" borderId="164" xfId="0" applyFont="1" applyFill="1" applyBorder="1" applyAlignment="1">
      <alignment/>
    </xf>
    <xf numFmtId="173" fontId="0" fillId="8" borderId="164" xfId="0" applyNumberFormat="1" applyFont="1" applyFill="1" applyBorder="1" applyAlignment="1">
      <alignment horizontal="left"/>
    </xf>
    <xf numFmtId="0" fontId="3" fillId="8" borderId="150" xfId="0" applyFont="1" applyFill="1" applyBorder="1" applyAlignment="1">
      <alignment/>
    </xf>
    <xf numFmtId="0" fontId="3" fillId="8" borderId="151" xfId="0" applyFont="1" applyFill="1" applyBorder="1" applyAlignment="1">
      <alignment/>
    </xf>
    <xf numFmtId="173" fontId="3" fillId="8" borderId="151" xfId="0" applyNumberFormat="1" applyFont="1" applyFill="1" applyBorder="1" applyAlignment="1">
      <alignment horizontal="left"/>
    </xf>
    <xf numFmtId="0" fontId="0" fillId="8" borderId="0" xfId="0" applyFont="1" applyFill="1" applyBorder="1" applyAlignment="1">
      <alignment/>
    </xf>
    <xf numFmtId="173" fontId="0" fillId="8" borderId="0" xfId="0" applyNumberFormat="1" applyFont="1" applyFill="1" applyBorder="1" applyAlignment="1">
      <alignment horizontal="left"/>
    </xf>
    <xf numFmtId="0" fontId="0" fillId="38" borderId="48" xfId="0" applyFont="1" applyFill="1" applyBorder="1" applyAlignment="1">
      <alignment/>
    </xf>
    <xf numFmtId="0" fontId="0" fillId="38" borderId="50" xfId="0" applyFont="1" applyFill="1" applyBorder="1" applyAlignment="1">
      <alignment/>
    </xf>
    <xf numFmtId="172" fontId="0" fillId="38" borderId="165" xfId="0" applyNumberFormat="1" applyFont="1" applyFill="1" applyBorder="1" applyAlignment="1">
      <alignment horizontal="left" vertical="center"/>
    </xf>
    <xf numFmtId="172" fontId="0" fillId="38" borderId="166" xfId="0" applyNumberFormat="1" applyFont="1" applyFill="1" applyBorder="1" applyAlignment="1">
      <alignment horizontal="left" vertical="center"/>
    </xf>
    <xf numFmtId="172" fontId="0" fillId="38" borderId="50" xfId="0" applyNumberFormat="1" applyFont="1" applyFill="1" applyBorder="1" applyAlignment="1">
      <alignment horizontal="left" vertical="center"/>
    </xf>
    <xf numFmtId="0" fontId="0" fillId="38" borderId="51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172" fontId="0" fillId="38" borderId="53" xfId="0" applyNumberFormat="1" applyFont="1" applyFill="1" applyBorder="1" applyAlignment="1">
      <alignment horizontal="left" vertical="center"/>
    </xf>
    <xf numFmtId="172" fontId="0" fillId="38" borderId="30" xfId="0" applyNumberFormat="1" applyFont="1" applyFill="1" applyBorder="1" applyAlignment="1">
      <alignment horizontal="left" vertical="center"/>
    </xf>
    <xf numFmtId="172" fontId="0" fillId="38" borderId="167" xfId="0" applyNumberFormat="1" applyFont="1" applyFill="1" applyBorder="1" applyAlignment="1">
      <alignment horizontal="left" vertical="center"/>
    </xf>
    <xf numFmtId="0" fontId="0" fillId="38" borderId="69" xfId="0" applyFont="1" applyFill="1" applyBorder="1" applyAlignment="1">
      <alignment/>
    </xf>
    <xf numFmtId="0" fontId="0" fillId="38" borderId="168" xfId="0" applyFont="1" applyFill="1" applyBorder="1" applyAlignment="1">
      <alignment/>
    </xf>
    <xf numFmtId="172" fontId="0" fillId="38" borderId="71" xfId="0" applyNumberFormat="1" applyFont="1" applyFill="1" applyBorder="1" applyAlignment="1">
      <alignment horizontal="left" vertical="center"/>
    </xf>
    <xf numFmtId="172" fontId="0" fillId="38" borderId="168" xfId="0" applyNumberFormat="1" applyFont="1" applyFill="1" applyBorder="1" applyAlignment="1">
      <alignment horizontal="left" vertical="center"/>
    </xf>
    <xf numFmtId="172" fontId="0" fillId="38" borderId="169" xfId="0" applyNumberFormat="1" applyFont="1" applyFill="1" applyBorder="1" applyAlignment="1">
      <alignment horizontal="left" vertical="center"/>
    </xf>
    <xf numFmtId="0" fontId="0" fillId="8" borderId="48" xfId="0" applyFont="1" applyFill="1" applyBorder="1" applyAlignment="1">
      <alignment/>
    </xf>
    <xf numFmtId="0" fontId="0" fillId="8" borderId="50" xfId="0" applyFont="1" applyFill="1" applyBorder="1" applyAlignment="1">
      <alignment/>
    </xf>
    <xf numFmtId="172" fontId="0" fillId="8" borderId="165" xfId="0" applyNumberFormat="1" applyFont="1" applyFill="1" applyBorder="1" applyAlignment="1">
      <alignment horizontal="left" vertical="center"/>
    </xf>
    <xf numFmtId="172" fontId="0" fillId="8" borderId="166" xfId="0" applyNumberFormat="1" applyFont="1" applyFill="1" applyBorder="1" applyAlignment="1">
      <alignment horizontal="left" vertical="center"/>
    </xf>
    <xf numFmtId="172" fontId="0" fillId="8" borderId="50" xfId="0" applyNumberFormat="1" applyFont="1" applyFill="1" applyBorder="1" applyAlignment="1">
      <alignment horizontal="left" vertical="center"/>
    </xf>
    <xf numFmtId="0" fontId="0" fillId="8" borderId="51" xfId="0" applyFont="1" applyFill="1" applyBorder="1" applyAlignment="1">
      <alignment/>
    </xf>
    <xf numFmtId="0" fontId="0" fillId="8" borderId="30" xfId="0" applyFont="1" applyFill="1" applyBorder="1" applyAlignment="1">
      <alignment/>
    </xf>
    <xf numFmtId="172" fontId="0" fillId="8" borderId="53" xfId="0" applyNumberFormat="1" applyFont="1" applyFill="1" applyBorder="1" applyAlignment="1">
      <alignment horizontal="left" vertical="center"/>
    </xf>
    <xf numFmtId="172" fontId="0" fillId="8" borderId="30" xfId="0" applyNumberFormat="1" applyFont="1" applyFill="1" applyBorder="1" applyAlignment="1">
      <alignment horizontal="left" vertical="center"/>
    </xf>
    <xf numFmtId="172" fontId="0" fillId="8" borderId="167" xfId="0" applyNumberFormat="1" applyFont="1" applyFill="1" applyBorder="1" applyAlignment="1">
      <alignment horizontal="left" vertical="center"/>
    </xf>
    <xf numFmtId="0" fontId="0" fillId="8" borderId="69" xfId="0" applyFont="1" applyFill="1" applyBorder="1" applyAlignment="1">
      <alignment/>
    </xf>
    <xf numFmtId="0" fontId="0" fillId="8" borderId="168" xfId="0" applyFont="1" applyFill="1" applyBorder="1" applyAlignment="1">
      <alignment/>
    </xf>
    <xf numFmtId="172" fontId="0" fillId="8" borderId="71" xfId="0" applyNumberFormat="1" applyFont="1" applyFill="1" applyBorder="1" applyAlignment="1">
      <alignment horizontal="left" vertical="center"/>
    </xf>
    <xf numFmtId="172" fontId="0" fillId="8" borderId="168" xfId="0" applyNumberFormat="1" applyFont="1" applyFill="1" applyBorder="1" applyAlignment="1">
      <alignment horizontal="left" vertical="center"/>
    </xf>
    <xf numFmtId="172" fontId="0" fillId="8" borderId="169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9" borderId="170" xfId="0" applyFill="1" applyBorder="1" applyAlignment="1">
      <alignment/>
    </xf>
    <xf numFmtId="0" fontId="0" fillId="39" borderId="171" xfId="0" applyFill="1" applyBorder="1" applyAlignment="1">
      <alignment/>
    </xf>
    <xf numFmtId="172" fontId="0" fillId="39" borderId="172" xfId="0" applyNumberFormat="1" applyFill="1" applyBorder="1" applyAlignment="1">
      <alignment horizontal="left"/>
    </xf>
    <xf numFmtId="172" fontId="0" fillId="39" borderId="171" xfId="0" applyNumberFormat="1" applyFill="1" applyBorder="1" applyAlignment="1">
      <alignment horizontal="left"/>
    </xf>
    <xf numFmtId="172" fontId="0" fillId="39" borderId="173" xfId="0" applyNumberFormat="1" applyFill="1" applyBorder="1" applyAlignment="1">
      <alignment horizontal="left"/>
    </xf>
    <xf numFmtId="0" fontId="0" fillId="33" borderId="36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13" borderId="121" xfId="0" applyFill="1" applyBorder="1" applyAlignment="1">
      <alignment/>
    </xf>
    <xf numFmtId="0" fontId="0" fillId="13" borderId="122" xfId="0" applyFill="1" applyBorder="1" applyAlignment="1">
      <alignment/>
    </xf>
    <xf numFmtId="0" fontId="0" fillId="13" borderId="122" xfId="0" applyFill="1" applyBorder="1" applyAlignment="1">
      <alignment horizontal="center"/>
    </xf>
    <xf numFmtId="0" fontId="0" fillId="13" borderId="141" xfId="0" applyFill="1" applyBorder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Border="1" applyAlignment="1">
      <alignment/>
    </xf>
    <xf numFmtId="0" fontId="0" fillId="13" borderId="126" xfId="0" applyFill="1" applyBorder="1" applyAlignment="1">
      <alignment/>
    </xf>
    <xf numFmtId="0" fontId="0" fillId="13" borderId="56" xfId="0" applyFill="1" applyBorder="1" applyAlignment="1">
      <alignment/>
    </xf>
    <xf numFmtId="172" fontId="0" fillId="13" borderId="56" xfId="0" applyNumberFormat="1" applyFill="1" applyBorder="1" applyAlignment="1">
      <alignment horizontal="left"/>
    </xf>
    <xf numFmtId="172" fontId="0" fillId="13" borderId="57" xfId="0" applyNumberFormat="1" applyFill="1" applyBorder="1" applyAlignment="1">
      <alignment horizontal="left"/>
    </xf>
    <xf numFmtId="0" fontId="0" fillId="13" borderId="174" xfId="0" applyFill="1" applyBorder="1" applyAlignment="1">
      <alignment/>
    </xf>
    <xf numFmtId="0" fontId="0" fillId="13" borderId="129" xfId="0" applyFill="1" applyBorder="1" applyAlignment="1">
      <alignment/>
    </xf>
    <xf numFmtId="0" fontId="0" fillId="13" borderId="130" xfId="0" applyFill="1" applyBorder="1" applyAlignment="1">
      <alignment/>
    </xf>
    <xf numFmtId="172" fontId="0" fillId="13" borderId="130" xfId="0" applyNumberFormat="1" applyFill="1" applyBorder="1" applyAlignment="1">
      <alignment horizontal="left"/>
    </xf>
    <xf numFmtId="172" fontId="0" fillId="13" borderId="134" xfId="0" applyNumberFormat="1" applyFill="1" applyBorder="1" applyAlignment="1">
      <alignment horizontal="left"/>
    </xf>
    <xf numFmtId="0" fontId="9" fillId="13" borderId="0" xfId="0" applyFont="1" applyFill="1" applyAlignment="1">
      <alignment horizontal="center"/>
    </xf>
    <xf numFmtId="0" fontId="0" fillId="13" borderId="175" xfId="0" applyFill="1" applyBorder="1" applyAlignment="1">
      <alignment/>
    </xf>
    <xf numFmtId="0" fontId="0" fillId="13" borderId="176" xfId="0" applyFill="1" applyBorder="1" applyAlignment="1">
      <alignment/>
    </xf>
    <xf numFmtId="0" fontId="0" fillId="13" borderId="177" xfId="0" applyFill="1" applyBorder="1" applyAlignment="1">
      <alignment/>
    </xf>
    <xf numFmtId="0" fontId="0" fillId="13" borderId="42" xfId="0" applyFill="1" applyBorder="1" applyAlignment="1">
      <alignment horizontal="center"/>
    </xf>
    <xf numFmtId="0" fontId="0" fillId="13" borderId="178" xfId="0" applyFill="1" applyBorder="1" applyAlignment="1">
      <alignment horizontal="center"/>
    </xf>
    <xf numFmtId="0" fontId="0" fillId="13" borderId="179" xfId="0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174" fontId="0" fillId="13" borderId="180" xfId="0" applyNumberFormat="1" applyFill="1" applyBorder="1" applyAlignment="1">
      <alignment horizontal="left"/>
    </xf>
    <xf numFmtId="174" fontId="0" fillId="13" borderId="181" xfId="0" applyNumberFormat="1" applyFill="1" applyBorder="1" applyAlignment="1">
      <alignment horizontal="left"/>
    </xf>
    <xf numFmtId="174" fontId="0" fillId="13" borderId="182" xfId="0" applyNumberFormat="1" applyFill="1" applyBorder="1" applyAlignment="1">
      <alignment horizontal="left"/>
    </xf>
    <xf numFmtId="0" fontId="0" fillId="13" borderId="46" xfId="0" applyFill="1" applyBorder="1" applyAlignment="1">
      <alignment/>
    </xf>
    <xf numFmtId="0" fontId="0" fillId="13" borderId="62" xfId="0" applyFill="1" applyBorder="1" applyAlignment="1">
      <alignment/>
    </xf>
    <xf numFmtId="172" fontId="0" fillId="13" borderId="62" xfId="0" applyNumberFormat="1" applyFill="1" applyBorder="1" applyAlignment="1">
      <alignment horizontal="left"/>
    </xf>
    <xf numFmtId="172" fontId="0" fillId="13" borderId="63" xfId="0" applyNumberFormat="1" applyFill="1" applyBorder="1" applyAlignment="1">
      <alignment horizontal="left"/>
    </xf>
    <xf numFmtId="174" fontId="0" fillId="13" borderId="181" xfId="42" applyNumberFormat="1" applyFont="1" applyFill="1" applyBorder="1" applyAlignment="1">
      <alignment horizontal="left"/>
    </xf>
    <xf numFmtId="174" fontId="0" fillId="13" borderId="182" xfId="42" applyNumberFormat="1" applyFont="1" applyFill="1" applyBorder="1" applyAlignment="1">
      <alignment horizontal="left"/>
    </xf>
    <xf numFmtId="174" fontId="0" fillId="13" borderId="183" xfId="0" applyNumberFormat="1" applyFill="1" applyBorder="1" applyAlignment="1">
      <alignment horizontal="left"/>
    </xf>
    <xf numFmtId="174" fontId="0" fillId="13" borderId="184" xfId="0" applyNumberFormat="1" applyFill="1" applyBorder="1" applyAlignment="1">
      <alignment horizontal="left"/>
    </xf>
    <xf numFmtId="174" fontId="0" fillId="13" borderId="185" xfId="0" applyNumberFormat="1" applyFill="1" applyBorder="1" applyAlignment="1">
      <alignment horizontal="left"/>
    </xf>
    <xf numFmtId="0" fontId="0" fillId="13" borderId="38" xfId="0" applyFill="1" applyBorder="1" applyAlignment="1">
      <alignment/>
    </xf>
    <xf numFmtId="0" fontId="0" fillId="13" borderId="74" xfId="0" applyFill="1" applyBorder="1" applyAlignment="1">
      <alignment/>
    </xf>
    <xf numFmtId="172" fontId="0" fillId="13" borderId="74" xfId="0" applyNumberFormat="1" applyFill="1" applyBorder="1" applyAlignment="1">
      <alignment horizontal="left"/>
    </xf>
    <xf numFmtId="172" fontId="0" fillId="13" borderId="75" xfId="0" applyNumberFormat="1" applyFill="1" applyBorder="1" applyAlignment="1">
      <alignment horizontal="left"/>
    </xf>
    <xf numFmtId="172" fontId="10" fillId="33" borderId="46" xfId="0" applyNumberFormat="1" applyFont="1" applyFill="1" applyBorder="1" applyAlignment="1">
      <alignment horizontal="left"/>
    </xf>
    <xf numFmtId="172" fontId="10" fillId="33" borderId="45" xfId="0" applyNumberFormat="1" applyFont="1" applyFill="1" applyBorder="1" applyAlignment="1">
      <alignment horizontal="left"/>
    </xf>
    <xf numFmtId="172" fontId="10" fillId="33" borderId="47" xfId="0" applyNumberFormat="1" applyFont="1" applyFill="1" applyBorder="1" applyAlignment="1">
      <alignment horizontal="left"/>
    </xf>
    <xf numFmtId="172" fontId="0" fillId="0" borderId="99" xfId="0" applyNumberFormat="1" applyFont="1" applyBorder="1" applyAlignment="1">
      <alignment horizontal="left"/>
    </xf>
    <xf numFmtId="172" fontId="0" fillId="0" borderId="47" xfId="0" applyNumberFormat="1" applyFont="1" applyBorder="1" applyAlignment="1">
      <alignment horizontal="left"/>
    </xf>
    <xf numFmtId="0" fontId="1" fillId="13" borderId="0" xfId="0" applyFont="1" applyFill="1" applyAlignment="1">
      <alignment/>
    </xf>
    <xf numFmtId="0" fontId="4" fillId="13" borderId="0" xfId="0" applyFont="1" applyFill="1" applyAlignment="1">
      <alignment/>
    </xf>
    <xf numFmtId="0" fontId="2" fillId="14" borderId="0" xfId="0" applyFont="1" applyFill="1" applyAlignment="1">
      <alignment/>
    </xf>
    <xf numFmtId="0" fontId="0" fillId="14" borderId="0" xfId="0" applyFill="1" applyAlignment="1">
      <alignment/>
    </xf>
    <xf numFmtId="0" fontId="2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2" fillId="40" borderId="0" xfId="0" applyFont="1" applyFill="1" applyAlignment="1">
      <alignment/>
    </xf>
    <xf numFmtId="0" fontId="0" fillId="40" borderId="0" xfId="0" applyFill="1" applyAlignment="1">
      <alignment/>
    </xf>
    <xf numFmtId="0" fontId="11" fillId="41" borderId="0" xfId="0" applyNumberFormat="1" applyFont="1" applyFill="1" applyAlignment="1">
      <alignment vertical="top"/>
    </xf>
    <xf numFmtId="0" fontId="9" fillId="41" borderId="0" xfId="0" applyNumberFormat="1" applyFont="1" applyFill="1" applyAlignment="1">
      <alignment vertical="top"/>
    </xf>
    <xf numFmtId="0" fontId="10" fillId="41" borderId="0" xfId="0" applyNumberFormat="1" applyFont="1" applyFill="1" applyAlignment="1">
      <alignment vertical="top"/>
    </xf>
    <xf numFmtId="0" fontId="0" fillId="41" borderId="0" xfId="0" applyNumberFormat="1" applyFill="1" applyAlignment="1">
      <alignment vertical="top"/>
    </xf>
    <xf numFmtId="0" fontId="3" fillId="42" borderId="135" xfId="0" applyFont="1" applyFill="1" applyBorder="1" applyAlignment="1">
      <alignment horizontal="center"/>
    </xf>
    <xf numFmtId="0" fontId="3" fillId="42" borderId="0" xfId="0" applyFont="1" applyFill="1" applyBorder="1" applyAlignment="1">
      <alignment horizontal="center"/>
    </xf>
    <xf numFmtId="172" fontId="2" fillId="42" borderId="0" xfId="0" applyNumberFormat="1" applyFont="1" applyFill="1" applyBorder="1" applyAlignment="1">
      <alignment horizontal="center"/>
    </xf>
    <xf numFmtId="0" fontId="3" fillId="42" borderId="52" xfId="0" applyFont="1" applyFill="1" applyBorder="1" applyAlignment="1">
      <alignment horizontal="center"/>
    </xf>
    <xf numFmtId="0" fontId="0" fillId="40" borderId="51" xfId="0" applyFill="1" applyBorder="1" applyAlignment="1">
      <alignment/>
    </xf>
    <xf numFmtId="0" fontId="0" fillId="40" borderId="30" xfId="0" applyFill="1" applyBorder="1" applyAlignment="1">
      <alignment/>
    </xf>
    <xf numFmtId="172" fontId="0" fillId="40" borderId="30" xfId="0" applyNumberFormat="1" applyFill="1" applyBorder="1" applyAlignment="1">
      <alignment/>
    </xf>
    <xf numFmtId="172" fontId="0" fillId="40" borderId="0" xfId="0" applyNumberFormat="1" applyFill="1" applyBorder="1" applyAlignment="1">
      <alignment horizontal="center" vertical="center"/>
    </xf>
    <xf numFmtId="172" fontId="0" fillId="40" borderId="30" xfId="0" applyNumberFormat="1" applyFill="1" applyBorder="1" applyAlignment="1">
      <alignment horizontal="center" vertical="center"/>
    </xf>
    <xf numFmtId="0" fontId="0" fillId="40" borderId="69" xfId="0" applyFill="1" applyBorder="1" applyAlignment="1">
      <alignment/>
    </xf>
    <xf numFmtId="0" fontId="0" fillId="40" borderId="168" xfId="0" applyFill="1" applyBorder="1" applyAlignment="1">
      <alignment/>
    </xf>
    <xf numFmtId="172" fontId="0" fillId="40" borderId="168" xfId="0" applyNumberFormat="1" applyFill="1" applyBorder="1" applyAlignment="1">
      <alignment/>
    </xf>
    <xf numFmtId="172" fontId="0" fillId="40" borderId="70" xfId="0" applyNumberFormat="1" applyFill="1" applyBorder="1" applyAlignment="1">
      <alignment horizontal="center" vertical="center"/>
    </xf>
    <xf numFmtId="172" fontId="0" fillId="40" borderId="168" xfId="0" applyNumberFormat="1" applyFill="1" applyBorder="1" applyAlignment="1">
      <alignment horizontal="center" vertical="center"/>
    </xf>
    <xf numFmtId="0" fontId="2" fillId="41" borderId="69" xfId="0" applyFont="1" applyFill="1" applyBorder="1" applyAlignment="1">
      <alignment/>
    </xf>
    <xf numFmtId="0" fontId="2" fillId="41" borderId="70" xfId="0" applyFont="1" applyFill="1" applyBorder="1" applyAlignment="1">
      <alignment/>
    </xf>
    <xf numFmtId="172" fontId="2" fillId="41" borderId="39" xfId="0" applyNumberFormat="1" applyFont="1" applyFill="1" applyBorder="1" applyAlignment="1">
      <alignment horizontal="left"/>
    </xf>
    <xf numFmtId="172" fontId="2" fillId="41" borderId="74" xfId="0" applyNumberFormat="1" applyFont="1" applyFill="1" applyBorder="1" applyAlignment="1">
      <alignment horizontal="left"/>
    </xf>
    <xf numFmtId="172" fontId="2" fillId="41" borderId="75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36" borderId="122" xfId="0" applyFont="1" applyFill="1" applyBorder="1" applyAlignment="1">
      <alignment horizontal="center"/>
    </xf>
    <xf numFmtId="0" fontId="0" fillId="36" borderId="122" xfId="0" applyFill="1" applyBorder="1" applyAlignment="1">
      <alignment horizontal="center"/>
    </xf>
    <xf numFmtId="0" fontId="0" fillId="36" borderId="141" xfId="0" applyFill="1" applyBorder="1" applyAlignment="1">
      <alignment horizontal="center"/>
    </xf>
    <xf numFmtId="172" fontId="3" fillId="8" borderId="0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52" xfId="0" applyFill="1" applyBorder="1" applyAlignment="1">
      <alignment horizontal="center"/>
    </xf>
    <xf numFmtId="172" fontId="3" fillId="8" borderId="60" xfId="0" applyNumberFormat="1" applyFont="1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172" fontId="3" fillId="8" borderId="130" xfId="0" applyNumberFormat="1" applyFont="1" applyFill="1" applyBorder="1" applyAlignment="1">
      <alignment horizontal="center"/>
    </xf>
    <xf numFmtId="0" fontId="0" fillId="8" borderId="130" xfId="0" applyFill="1" applyBorder="1" applyAlignment="1">
      <alignment horizontal="center"/>
    </xf>
    <xf numFmtId="0" fontId="0" fillId="8" borderId="134" xfId="0" applyFill="1" applyBorder="1" applyAlignment="1">
      <alignment horizontal="center"/>
    </xf>
    <xf numFmtId="0" fontId="2" fillId="37" borderId="153" xfId="0" applyFont="1" applyFill="1" applyBorder="1" applyAlignment="1">
      <alignment horizontal="center"/>
    </xf>
    <xf numFmtId="0" fontId="2" fillId="37" borderId="186" xfId="0" applyFont="1" applyFill="1" applyBorder="1" applyAlignment="1">
      <alignment horizontal="center"/>
    </xf>
    <xf numFmtId="172" fontId="0" fillId="8" borderId="155" xfId="0" applyNumberFormat="1" applyFill="1" applyBorder="1" applyAlignment="1">
      <alignment horizontal="center"/>
    </xf>
    <xf numFmtId="0" fontId="0" fillId="8" borderId="187" xfId="0" applyFill="1" applyBorder="1" applyAlignment="1">
      <alignment horizontal="center"/>
    </xf>
    <xf numFmtId="172" fontId="0" fillId="8" borderId="157" xfId="0" applyNumberFormat="1" applyFill="1" applyBorder="1" applyAlignment="1">
      <alignment horizontal="center"/>
    </xf>
    <xf numFmtId="0" fontId="0" fillId="8" borderId="188" xfId="0" applyFill="1" applyBorder="1" applyAlignment="1">
      <alignment horizontal="center"/>
    </xf>
    <xf numFmtId="172" fontId="0" fillId="8" borderId="164" xfId="0" applyNumberFormat="1" applyFont="1" applyFill="1" applyBorder="1" applyAlignment="1">
      <alignment horizontal="center"/>
    </xf>
    <xf numFmtId="0" fontId="0" fillId="8" borderId="189" xfId="0" applyFont="1" applyFill="1" applyBorder="1" applyAlignment="1">
      <alignment horizontal="center"/>
    </xf>
    <xf numFmtId="172" fontId="3" fillId="8" borderId="151" xfId="0" applyNumberFormat="1" applyFont="1" applyFill="1" applyBorder="1" applyAlignment="1">
      <alignment horizontal="center"/>
    </xf>
    <xf numFmtId="0" fontId="3" fillId="8" borderId="190" xfId="0" applyFont="1" applyFill="1" applyBorder="1" applyAlignment="1">
      <alignment horizontal="center"/>
    </xf>
    <xf numFmtId="172" fontId="0" fillId="8" borderId="0" xfId="0" applyNumberFormat="1" applyFont="1" applyFill="1" applyBorder="1" applyAlignment="1">
      <alignment horizontal="center"/>
    </xf>
    <xf numFmtId="0" fontId="0" fillId="8" borderId="191" xfId="0" applyFont="1" applyFill="1" applyBorder="1" applyAlignment="1">
      <alignment horizontal="center"/>
    </xf>
    <xf numFmtId="172" fontId="1" fillId="37" borderId="151" xfId="0" applyNumberFormat="1" applyFont="1" applyFill="1" applyBorder="1" applyAlignment="1">
      <alignment horizontal="center"/>
    </xf>
    <xf numFmtId="0" fontId="1" fillId="37" borderId="190" xfId="0" applyFont="1" applyFill="1" applyBorder="1" applyAlignment="1">
      <alignment horizontal="center"/>
    </xf>
    <xf numFmtId="0" fontId="0" fillId="37" borderId="149" xfId="0" applyFill="1" applyBorder="1" applyAlignment="1">
      <alignment horizontal="center"/>
    </xf>
    <xf numFmtId="0" fontId="0" fillId="37" borderId="192" xfId="0" applyFill="1" applyBorder="1" applyAlignment="1">
      <alignment horizontal="center"/>
    </xf>
    <xf numFmtId="0" fontId="0" fillId="2" borderId="147" xfId="0" applyFill="1" applyBorder="1" applyAlignment="1">
      <alignment horizontal="center"/>
    </xf>
    <xf numFmtId="173" fontId="0" fillId="2" borderId="147" xfId="0" applyNumberFormat="1" applyFill="1" applyBorder="1" applyAlignment="1">
      <alignment horizontal="center"/>
    </xf>
    <xf numFmtId="172" fontId="0" fillId="2" borderId="147" xfId="0" applyNumberFormat="1" applyFill="1" applyBorder="1" applyAlignment="1">
      <alignment horizontal="center"/>
    </xf>
    <xf numFmtId="172" fontId="0" fillId="2" borderId="193" xfId="0" applyNumberFormat="1" applyFill="1" applyBorder="1" applyAlignment="1">
      <alignment horizontal="center"/>
    </xf>
    <xf numFmtId="0" fontId="0" fillId="36" borderId="145" xfId="0" applyFill="1" applyBorder="1" applyAlignment="1">
      <alignment horizontal="center"/>
    </xf>
    <xf numFmtId="0" fontId="0" fillId="36" borderId="194" xfId="0" applyFill="1" applyBorder="1" applyAlignment="1">
      <alignment horizontal="center"/>
    </xf>
    <xf numFmtId="172" fontId="0" fillId="2" borderId="143" xfId="0" applyNumberFormat="1" applyFill="1" applyBorder="1" applyAlignment="1">
      <alignment horizontal="center"/>
    </xf>
    <xf numFmtId="0" fontId="0" fillId="2" borderId="195" xfId="0" applyFill="1" applyBorder="1" applyAlignment="1">
      <alignment horizontal="center"/>
    </xf>
    <xf numFmtId="0" fontId="0" fillId="36" borderId="140" xfId="0" applyFill="1" applyBorder="1" applyAlignment="1">
      <alignment horizontal="center"/>
    </xf>
    <xf numFmtId="0" fontId="0" fillId="36" borderId="196" xfId="0" applyFill="1" applyBorder="1" applyAlignment="1">
      <alignment horizontal="center"/>
    </xf>
    <xf numFmtId="172" fontId="0" fillId="2" borderId="145" xfId="0" applyNumberFormat="1" applyFont="1" applyFill="1" applyBorder="1" applyAlignment="1">
      <alignment horizontal="center"/>
    </xf>
    <xf numFmtId="0" fontId="0" fillId="2" borderId="145" xfId="0" applyFont="1" applyFill="1" applyBorder="1" applyAlignment="1">
      <alignment horizontal="center"/>
    </xf>
    <xf numFmtId="0" fontId="0" fillId="2" borderId="197" xfId="0" applyFont="1" applyFill="1" applyBorder="1" applyAlignment="1">
      <alignment horizontal="center"/>
    </xf>
    <xf numFmtId="172" fontId="0" fillId="2" borderId="60" xfId="0" applyNumberFormat="1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/>
    </xf>
    <xf numFmtId="172" fontId="0" fillId="2" borderId="60" xfId="0" applyNumberFormat="1" applyFont="1" applyFill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172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172" fontId="0" fillId="2" borderId="130" xfId="0" applyNumberFormat="1" applyFont="1" applyFill="1" applyBorder="1" applyAlignment="1">
      <alignment horizontal="center"/>
    </xf>
    <xf numFmtId="0" fontId="0" fillId="2" borderId="130" xfId="0" applyFont="1" applyFill="1" applyBorder="1" applyAlignment="1">
      <alignment horizontal="center"/>
    </xf>
    <xf numFmtId="0" fontId="0" fillId="2" borderId="134" xfId="0" applyFont="1" applyFill="1" applyBorder="1" applyAlignment="1">
      <alignment horizontal="center"/>
    </xf>
    <xf numFmtId="0" fontId="2" fillId="36" borderId="198" xfId="0" applyFont="1" applyFill="1" applyBorder="1" applyAlignment="1">
      <alignment horizontal="center"/>
    </xf>
    <xf numFmtId="0" fontId="2" fillId="36" borderId="138" xfId="0" applyFont="1" applyFill="1" applyBorder="1" applyAlignment="1">
      <alignment horizontal="center"/>
    </xf>
    <xf numFmtId="0" fontId="2" fillId="36" borderId="199" xfId="0" applyFont="1" applyFill="1" applyBorder="1" applyAlignment="1">
      <alignment horizontal="center"/>
    </xf>
    <xf numFmtId="0" fontId="0" fillId="2" borderId="135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72" fontId="0" fillId="2" borderId="0" xfId="0" applyNumberFormat="1" applyFill="1" applyBorder="1" applyAlignment="1">
      <alignment horizontal="center"/>
    </xf>
    <xf numFmtId="172" fontId="0" fillId="2" borderId="52" xfId="0" applyNumberFormat="1" applyFill="1" applyBorder="1" applyAlignment="1">
      <alignment horizontal="center"/>
    </xf>
    <xf numFmtId="0" fontId="0" fillId="2" borderId="128" xfId="0" applyFont="1" applyFill="1" applyBorder="1" applyAlignment="1">
      <alignment horizontal="left"/>
    </xf>
    <xf numFmtId="0" fontId="0" fillId="2" borderId="60" xfId="0" applyFill="1" applyBorder="1" applyAlignment="1">
      <alignment horizontal="left"/>
    </xf>
    <xf numFmtId="172" fontId="0" fillId="2" borderId="60" xfId="0" applyNumberFormat="1" applyFill="1" applyBorder="1" applyAlignment="1">
      <alignment horizontal="center"/>
    </xf>
    <xf numFmtId="172" fontId="0" fillId="2" borderId="61" xfId="0" applyNumberFormat="1" applyFill="1" applyBorder="1" applyAlignment="1">
      <alignment horizontal="center"/>
    </xf>
    <xf numFmtId="0" fontId="0" fillId="2" borderId="128" xfId="0" applyFill="1" applyBorder="1" applyAlignment="1">
      <alignment horizontal="left"/>
    </xf>
    <xf numFmtId="172" fontId="1" fillId="36" borderId="137" xfId="0" applyNumberFormat="1" applyFont="1" applyFill="1" applyBorder="1" applyAlignment="1">
      <alignment horizontal="center"/>
    </xf>
    <xf numFmtId="172" fontId="1" fillId="36" borderId="200" xfId="0" applyNumberFormat="1" applyFont="1" applyFill="1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5" xfId="0" applyFont="1" applyBorder="1" applyAlignment="1">
      <alignment horizontal="center"/>
    </xf>
    <xf numFmtId="172" fontId="0" fillId="0" borderId="135" xfId="0" applyNumberFormat="1" applyBorder="1" applyAlignment="1">
      <alignment horizontal="center"/>
    </xf>
    <xf numFmtId="172" fontId="0" fillId="0" borderId="13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2" fillId="36" borderId="201" xfId="0" applyFont="1" applyFill="1" applyBorder="1" applyAlignment="1">
      <alignment horizontal="center"/>
    </xf>
    <xf numFmtId="0" fontId="2" fillId="36" borderId="202" xfId="0" applyFont="1" applyFill="1" applyBorder="1" applyAlignment="1">
      <alignment horizontal="center"/>
    </xf>
    <xf numFmtId="0" fontId="2" fillId="36" borderId="203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172" fontId="49" fillId="0" borderId="0" xfId="0" applyNumberFormat="1" applyFont="1" applyAlignment="1">
      <alignment horizontal="left"/>
    </xf>
    <xf numFmtId="0" fontId="0" fillId="13" borderId="21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34" borderId="48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0" borderId="41" xfId="0" applyBorder="1" applyAlignment="1">
      <alignment horizontal="center"/>
    </xf>
    <xf numFmtId="172" fontId="0" fillId="38" borderId="50" xfId="0" applyNumberFormat="1" applyFont="1" applyFill="1" applyBorder="1" applyAlignment="1">
      <alignment horizontal="left" vertical="center"/>
    </xf>
    <xf numFmtId="172" fontId="0" fillId="38" borderId="30" xfId="0" applyNumberFormat="1" applyFont="1" applyFill="1" applyBorder="1" applyAlignment="1">
      <alignment horizontal="left" vertical="center"/>
    </xf>
    <xf numFmtId="172" fontId="0" fillId="38" borderId="168" xfId="0" applyNumberFormat="1" applyFont="1" applyFill="1" applyBorder="1" applyAlignment="1">
      <alignment horizontal="left" vertical="center"/>
    </xf>
    <xf numFmtId="172" fontId="0" fillId="8" borderId="166" xfId="0" applyNumberFormat="1" applyFont="1" applyFill="1" applyBorder="1" applyAlignment="1">
      <alignment horizontal="left" vertical="center"/>
    </xf>
    <xf numFmtId="172" fontId="0" fillId="8" borderId="167" xfId="0" applyNumberFormat="1" applyFont="1" applyFill="1" applyBorder="1" applyAlignment="1">
      <alignment horizontal="left" vertical="center"/>
    </xf>
    <xf numFmtId="172" fontId="0" fillId="8" borderId="169" xfId="0" applyNumberFormat="1" applyFont="1" applyFill="1" applyBorder="1" applyAlignment="1">
      <alignment horizontal="left" vertical="center"/>
    </xf>
    <xf numFmtId="172" fontId="0" fillId="8" borderId="50" xfId="0" applyNumberFormat="1" applyFont="1" applyFill="1" applyBorder="1" applyAlignment="1">
      <alignment horizontal="left" vertical="center"/>
    </xf>
    <xf numFmtId="172" fontId="0" fillId="8" borderId="30" xfId="0" applyNumberFormat="1" applyFont="1" applyFill="1" applyBorder="1" applyAlignment="1">
      <alignment horizontal="left" vertical="center"/>
    </xf>
    <xf numFmtId="172" fontId="0" fillId="8" borderId="168" xfId="0" applyNumberFormat="1" applyFont="1" applyFill="1" applyBorder="1" applyAlignment="1">
      <alignment horizontal="left" vertical="center"/>
    </xf>
    <xf numFmtId="172" fontId="0" fillId="40" borderId="51" xfId="0" applyNumberFormat="1" applyFill="1" applyBorder="1" applyAlignment="1">
      <alignment horizontal="center" vertical="center"/>
    </xf>
    <xf numFmtId="172" fontId="0" fillId="40" borderId="69" xfId="0" applyNumberFormat="1" applyFill="1" applyBorder="1" applyAlignment="1">
      <alignment horizontal="center" vertical="center"/>
    </xf>
    <xf numFmtId="172" fontId="0" fillId="40" borderId="30" xfId="0" applyNumberFormat="1" applyFill="1" applyBorder="1" applyAlignment="1">
      <alignment horizontal="center" vertical="center"/>
    </xf>
    <xf numFmtId="172" fontId="0" fillId="40" borderId="168" xfId="0" applyNumberFormat="1" applyFill="1" applyBorder="1" applyAlignment="1">
      <alignment horizontal="center" vertical="center"/>
    </xf>
    <xf numFmtId="172" fontId="0" fillId="38" borderId="166" xfId="0" applyNumberFormat="1" applyFont="1" applyFill="1" applyBorder="1" applyAlignment="1">
      <alignment horizontal="left" vertical="center"/>
    </xf>
    <xf numFmtId="172" fontId="0" fillId="38" borderId="167" xfId="0" applyNumberFormat="1" applyFont="1" applyFill="1" applyBorder="1" applyAlignment="1">
      <alignment horizontal="left" vertical="center"/>
    </xf>
    <xf numFmtId="172" fontId="0" fillId="38" borderId="169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3" max="3" width="13.00390625" style="0" customWidth="1"/>
    <col min="4" max="4" width="13.421875" style="0" customWidth="1"/>
    <col min="5" max="7" width="14.421875" style="0" customWidth="1"/>
    <col min="8" max="8" width="15.421875" style="0" customWidth="1"/>
    <col min="9" max="9" width="13.140625" style="0" customWidth="1"/>
    <col min="10" max="10" width="14.8515625" style="0" customWidth="1"/>
    <col min="11" max="11" width="13.28125" style="0" customWidth="1"/>
  </cols>
  <sheetData>
    <row r="2" spans="1:11" ht="15.75">
      <c r="A2" s="404" t="s">
        <v>146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12.75">
      <c r="A3" s="405" t="s">
        <v>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1" ht="12.75">
      <c r="A4" s="267" t="s">
        <v>1</v>
      </c>
      <c r="B4" s="267"/>
      <c r="C4" s="267"/>
      <c r="D4" s="267"/>
      <c r="E4" s="267"/>
      <c r="F4" s="267"/>
      <c r="G4" s="267"/>
      <c r="H4" s="267"/>
      <c r="I4" s="267" t="s">
        <v>2</v>
      </c>
      <c r="J4" s="267"/>
      <c r="K4" s="267"/>
    </row>
    <row r="5" spans="1:11" ht="12.75">
      <c r="A5" s="268" t="s">
        <v>111</v>
      </c>
      <c r="B5" s="268"/>
      <c r="C5" s="268"/>
      <c r="D5" s="268"/>
      <c r="E5" s="268"/>
      <c r="F5" s="268"/>
      <c r="G5" s="268"/>
      <c r="H5" s="268"/>
      <c r="I5" s="268" t="s">
        <v>3</v>
      </c>
      <c r="J5" s="268"/>
      <c r="K5" s="268"/>
    </row>
    <row r="6" spans="1:11" ht="12.75">
      <c r="A6" s="406" t="s">
        <v>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</row>
    <row r="7" spans="1:8" ht="12.75">
      <c r="A7" s="255" t="s">
        <v>112</v>
      </c>
      <c r="B7" s="256"/>
      <c r="C7" s="256"/>
      <c r="D7" s="256" t="s">
        <v>6</v>
      </c>
      <c r="E7" s="256"/>
      <c r="F7" s="256" t="s">
        <v>7</v>
      </c>
      <c r="G7" s="256"/>
      <c r="H7" s="266" t="s">
        <v>8</v>
      </c>
    </row>
    <row r="8" spans="1:11" ht="12.75">
      <c r="A8" s="257">
        <v>10</v>
      </c>
      <c r="B8" s="258"/>
      <c r="C8" s="258"/>
      <c r="D8" s="258">
        <v>160</v>
      </c>
      <c r="E8" s="258"/>
      <c r="F8" s="258">
        <f>D8*30</f>
        <v>4800</v>
      </c>
      <c r="G8" s="258"/>
      <c r="H8" s="259">
        <f>F8*12</f>
        <v>57600</v>
      </c>
      <c r="I8" s="1"/>
      <c r="J8" s="1"/>
      <c r="K8" s="1"/>
    </row>
    <row r="9" spans="1:11" ht="12.75">
      <c r="A9" s="260">
        <v>15</v>
      </c>
      <c r="B9" s="261"/>
      <c r="C9" s="261"/>
      <c r="D9" s="261">
        <v>240</v>
      </c>
      <c r="E9" s="261"/>
      <c r="F9" s="261">
        <f>D9*30</f>
        <v>7200</v>
      </c>
      <c r="G9" s="261"/>
      <c r="H9" s="262">
        <f>F9*12</f>
        <v>86400</v>
      </c>
      <c r="I9" s="1"/>
      <c r="J9" s="1"/>
      <c r="K9" s="1"/>
    </row>
    <row r="10" spans="1:8" ht="12.75">
      <c r="A10" s="257">
        <v>20</v>
      </c>
      <c r="B10" s="258"/>
      <c r="C10" s="258"/>
      <c r="D10" s="258">
        <v>320</v>
      </c>
      <c r="E10" s="258"/>
      <c r="F10" s="258">
        <f>D10*30</f>
        <v>9600</v>
      </c>
      <c r="G10" s="258"/>
      <c r="H10" s="259">
        <f>F10*12</f>
        <v>115200</v>
      </c>
    </row>
    <row r="11" spans="1:8" ht="12.75">
      <c r="A11" s="263">
        <v>30</v>
      </c>
      <c r="B11" s="264"/>
      <c r="C11" s="264"/>
      <c r="D11" s="264">
        <v>480</v>
      </c>
      <c r="E11" s="264"/>
      <c r="F11" s="264">
        <f>D11*30</f>
        <v>14400</v>
      </c>
      <c r="G11" s="264"/>
      <c r="H11" s="265">
        <f>F11*12</f>
        <v>172800</v>
      </c>
    </row>
    <row r="12" spans="1:11" ht="12.75">
      <c r="A12" s="406" t="s">
        <v>9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</row>
    <row r="13" spans="1:10" ht="12.75">
      <c r="A13" s="255" t="s">
        <v>112</v>
      </c>
      <c r="B13" s="256"/>
      <c r="C13" s="256" t="s">
        <v>10</v>
      </c>
      <c r="D13" s="256"/>
      <c r="E13" s="256" t="s">
        <v>6</v>
      </c>
      <c r="F13" s="256"/>
      <c r="G13" s="407" t="s">
        <v>7</v>
      </c>
      <c r="H13" s="408"/>
      <c r="I13" s="407" t="s">
        <v>8</v>
      </c>
      <c r="J13" s="409"/>
    </row>
    <row r="14" spans="1:11" ht="12.75">
      <c r="A14" s="385">
        <v>1</v>
      </c>
      <c r="B14" s="386"/>
      <c r="C14" s="387">
        <v>250</v>
      </c>
      <c r="D14" s="386"/>
      <c r="E14" s="386"/>
      <c r="F14" s="386"/>
      <c r="G14" s="386"/>
      <c r="H14" s="386"/>
      <c r="I14" s="386"/>
      <c r="J14" s="388"/>
      <c r="K14" s="1"/>
    </row>
    <row r="15" spans="1:11" ht="12.75">
      <c r="A15" s="249">
        <v>10</v>
      </c>
      <c r="B15" s="250"/>
      <c r="C15" s="250"/>
      <c r="D15" s="250"/>
      <c r="E15" s="250">
        <f>D8*C14</f>
        <v>40000</v>
      </c>
      <c r="F15" s="250"/>
      <c r="G15" s="410">
        <f>E15*30</f>
        <v>1200000</v>
      </c>
      <c r="H15" s="411"/>
      <c r="I15" s="410">
        <f>G15*12</f>
        <v>14400000</v>
      </c>
      <c r="J15" s="412"/>
      <c r="K15" s="1"/>
    </row>
    <row r="16" spans="1:11" ht="12.75">
      <c r="A16" s="251">
        <v>15</v>
      </c>
      <c r="B16" s="252"/>
      <c r="C16" s="252"/>
      <c r="D16" s="252"/>
      <c r="E16" s="252">
        <f>D9*C14</f>
        <v>60000</v>
      </c>
      <c r="F16" s="252"/>
      <c r="G16" s="413">
        <f>E16*30</f>
        <v>1800000</v>
      </c>
      <c r="H16" s="414"/>
      <c r="I16" s="413">
        <f>G16*12</f>
        <v>21600000</v>
      </c>
      <c r="J16" s="415"/>
      <c r="K16" s="1"/>
    </row>
    <row r="17" spans="1:10" ht="12.75">
      <c r="A17" s="249">
        <v>20</v>
      </c>
      <c r="B17" s="250"/>
      <c r="C17" s="250"/>
      <c r="D17" s="250"/>
      <c r="E17" s="250">
        <f>D10*C14</f>
        <v>80000</v>
      </c>
      <c r="F17" s="250"/>
      <c r="G17" s="410">
        <f>E17*30</f>
        <v>2400000</v>
      </c>
      <c r="H17" s="411"/>
      <c r="I17" s="410">
        <f>G17*12</f>
        <v>28800000</v>
      </c>
      <c r="J17" s="412"/>
    </row>
    <row r="18" spans="1:10" ht="12.75">
      <c r="A18" s="253">
        <v>30</v>
      </c>
      <c r="B18" s="254"/>
      <c r="C18" s="254"/>
      <c r="D18" s="254"/>
      <c r="E18" s="254">
        <f>D11*C14</f>
        <v>120000</v>
      </c>
      <c r="F18" s="254"/>
      <c r="G18" s="416">
        <f>E18*30</f>
        <v>3600000</v>
      </c>
      <c r="H18" s="417"/>
      <c r="I18" s="416">
        <f>G18*12</f>
        <v>43200000</v>
      </c>
      <c r="J18" s="418"/>
    </row>
    <row r="19" spans="1:11" ht="12.75">
      <c r="A19" s="406" t="s">
        <v>11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</row>
    <row r="20" spans="1:11" ht="13.5" thickBot="1">
      <c r="A20" s="228" t="s">
        <v>12</v>
      </c>
      <c r="B20" s="229"/>
      <c r="C20" s="229"/>
      <c r="D20" s="229"/>
      <c r="E20" s="229"/>
      <c r="F20" s="229"/>
      <c r="G20" s="229"/>
      <c r="H20" s="229" t="s">
        <v>13</v>
      </c>
      <c r="I20" s="229"/>
      <c r="J20" s="419" t="s">
        <v>10</v>
      </c>
      <c r="K20" s="420"/>
    </row>
    <row r="21" spans="1:11" ht="13.5" thickTop="1">
      <c r="A21" s="230" t="s">
        <v>116</v>
      </c>
      <c r="B21" s="231"/>
      <c r="C21" s="231"/>
      <c r="D21" s="231"/>
      <c r="E21" s="231"/>
      <c r="F21" s="231"/>
      <c r="G21" s="231"/>
      <c r="H21" s="232">
        <v>270000</v>
      </c>
      <c r="I21" s="231"/>
      <c r="J21" s="421">
        <f aca="true" t="shared" si="0" ref="J21:J29">H21*29</f>
        <v>7830000</v>
      </c>
      <c r="K21" s="422"/>
    </row>
    <row r="22" spans="1:11" ht="12.75">
      <c r="A22" s="233" t="s">
        <v>139</v>
      </c>
      <c r="B22" s="234"/>
      <c r="C22" s="234"/>
      <c r="D22" s="234"/>
      <c r="E22" s="234"/>
      <c r="F22" s="234"/>
      <c r="G22" s="234"/>
      <c r="H22" s="235">
        <v>3000</v>
      </c>
      <c r="I22" s="234"/>
      <c r="J22" s="423">
        <f t="shared" si="0"/>
        <v>87000</v>
      </c>
      <c r="K22" s="424"/>
    </row>
    <row r="23" spans="1:11" ht="12.75">
      <c r="A23" s="233" t="s">
        <v>118</v>
      </c>
      <c r="B23" s="234"/>
      <c r="C23" s="234"/>
      <c r="D23" s="234"/>
      <c r="E23" s="234"/>
      <c r="F23" s="234"/>
      <c r="G23" s="234"/>
      <c r="H23" s="235">
        <v>11000</v>
      </c>
      <c r="I23" s="234"/>
      <c r="J23" s="423">
        <f t="shared" si="0"/>
        <v>319000</v>
      </c>
      <c r="K23" s="424"/>
    </row>
    <row r="24" spans="1:11" ht="12.75">
      <c r="A24" s="233" t="s">
        <v>140</v>
      </c>
      <c r="B24" s="234"/>
      <c r="C24" s="234"/>
      <c r="D24" s="234"/>
      <c r="E24" s="234"/>
      <c r="F24" s="234"/>
      <c r="G24" s="234"/>
      <c r="H24" s="235">
        <v>7000</v>
      </c>
      <c r="I24" s="234"/>
      <c r="J24" s="423">
        <f t="shared" si="0"/>
        <v>203000</v>
      </c>
      <c r="K24" s="424"/>
    </row>
    <row r="25" spans="1:11" ht="12.75">
      <c r="A25" s="233" t="s">
        <v>119</v>
      </c>
      <c r="B25" s="234"/>
      <c r="C25" s="234"/>
      <c r="D25" s="234"/>
      <c r="E25" s="234"/>
      <c r="F25" s="234"/>
      <c r="G25" s="234"/>
      <c r="H25" s="235">
        <v>23500</v>
      </c>
      <c r="I25" s="234"/>
      <c r="J25" s="423">
        <f t="shared" si="0"/>
        <v>681500</v>
      </c>
      <c r="K25" s="424"/>
    </row>
    <row r="26" spans="1:11" ht="13.5" thickBot="1">
      <c r="A26" s="236" t="s">
        <v>115</v>
      </c>
      <c r="B26" s="281"/>
      <c r="C26" s="281"/>
      <c r="D26" s="281"/>
      <c r="E26" s="281"/>
      <c r="F26" s="281"/>
      <c r="G26" s="281"/>
      <c r="H26" s="282">
        <v>1000</v>
      </c>
      <c r="I26" s="281"/>
      <c r="J26" s="425">
        <f t="shared" si="0"/>
        <v>29000</v>
      </c>
      <c r="K26" s="426"/>
    </row>
    <row r="27" spans="1:11" ht="14.25" thickBot="1" thickTop="1">
      <c r="A27" s="283" t="s">
        <v>14</v>
      </c>
      <c r="B27" s="284"/>
      <c r="C27" s="284"/>
      <c r="D27" s="284"/>
      <c r="E27" s="284"/>
      <c r="F27" s="284"/>
      <c r="G27" s="284"/>
      <c r="H27" s="285">
        <f>H21+H22+H23+H24+H25+H26</f>
        <v>315500</v>
      </c>
      <c r="I27" s="284"/>
      <c r="J27" s="427">
        <f t="shared" si="0"/>
        <v>9149500</v>
      </c>
      <c r="K27" s="428"/>
    </row>
    <row r="28" spans="1:11" ht="14.25" thickBot="1" thickTop="1">
      <c r="A28" s="237" t="s">
        <v>117</v>
      </c>
      <c r="B28" s="286"/>
      <c r="C28" s="286"/>
      <c r="D28" s="286"/>
      <c r="E28" s="286"/>
      <c r="F28" s="286"/>
      <c r="G28" s="286"/>
      <c r="H28" s="287">
        <f>62000</f>
        <v>62000</v>
      </c>
      <c r="I28" s="286"/>
      <c r="J28" s="429">
        <f t="shared" si="0"/>
        <v>1798000</v>
      </c>
      <c r="K28" s="430"/>
    </row>
    <row r="29" spans="1:11" ht="14.25" thickBot="1" thickTop="1">
      <c r="A29" s="225" t="s">
        <v>15</v>
      </c>
      <c r="B29" s="226"/>
      <c r="C29" s="226"/>
      <c r="D29" s="226"/>
      <c r="E29" s="226"/>
      <c r="F29" s="226"/>
      <c r="G29" s="226"/>
      <c r="H29" s="227">
        <f>H21+H22+H23+H24+H25+H26+H28</f>
        <v>377500</v>
      </c>
      <c r="I29" s="226"/>
      <c r="J29" s="431">
        <f t="shared" si="0"/>
        <v>10947500</v>
      </c>
      <c r="K29" s="432"/>
    </row>
    <row r="30" ht="13.5" thickTop="1"/>
    <row r="31" spans="1:11" ht="12.75">
      <c r="A31" s="222" t="s">
        <v>16</v>
      </c>
      <c r="B31" s="223"/>
      <c r="C31" s="433" t="s">
        <v>17</v>
      </c>
      <c r="D31" s="433"/>
      <c r="E31" s="223"/>
      <c r="F31" s="433" t="s">
        <v>18</v>
      </c>
      <c r="G31" s="433"/>
      <c r="H31" s="224" t="s">
        <v>19</v>
      </c>
      <c r="I31" s="223"/>
      <c r="J31" s="433" t="s">
        <v>20</v>
      </c>
      <c r="K31" s="434"/>
    </row>
    <row r="32" spans="1:11" ht="12.75">
      <c r="A32" s="219"/>
      <c r="B32" s="220"/>
      <c r="C32" s="435">
        <v>440</v>
      </c>
      <c r="D32" s="435"/>
      <c r="E32" s="220"/>
      <c r="F32" s="436">
        <v>421.32</v>
      </c>
      <c r="G32" s="436"/>
      <c r="H32" s="221">
        <f>C32*F32</f>
        <v>185380.8</v>
      </c>
      <c r="I32" s="220"/>
      <c r="J32" s="437">
        <f>H32*29</f>
        <v>5376043.199999999</v>
      </c>
      <c r="K32" s="438"/>
    </row>
    <row r="34" spans="1:10" ht="12.75">
      <c r="A34" s="269" t="s">
        <v>21</v>
      </c>
      <c r="B34" s="3"/>
      <c r="C34" s="4"/>
      <c r="D34" s="4" t="s">
        <v>113</v>
      </c>
      <c r="J34" s="4"/>
    </row>
    <row r="35" spans="1:8" ht="12.75">
      <c r="A35" s="5" t="s">
        <v>22</v>
      </c>
      <c r="B35" s="5"/>
      <c r="C35" s="5"/>
      <c r="D35" s="5"/>
      <c r="E35" s="5"/>
      <c r="F35" s="5"/>
      <c r="G35" s="5"/>
      <c r="H35" s="5"/>
    </row>
    <row r="36" spans="1:11" ht="12.75">
      <c r="A36" s="216" t="s">
        <v>12</v>
      </c>
      <c r="B36" s="217"/>
      <c r="C36" s="217"/>
      <c r="D36" s="217"/>
      <c r="E36" s="218" t="s">
        <v>23</v>
      </c>
      <c r="F36" s="217"/>
      <c r="G36" s="217"/>
      <c r="H36" s="218" t="s">
        <v>13</v>
      </c>
      <c r="I36" s="217"/>
      <c r="J36" s="439" t="s">
        <v>10</v>
      </c>
      <c r="K36" s="440"/>
    </row>
    <row r="37" spans="1:11" ht="12.75">
      <c r="A37" s="212" t="s">
        <v>24</v>
      </c>
      <c r="B37" s="213"/>
      <c r="C37" s="213"/>
      <c r="D37" s="213"/>
      <c r="E37" s="214" t="s">
        <v>120</v>
      </c>
      <c r="F37" s="213"/>
      <c r="G37" s="213"/>
      <c r="H37" s="215">
        <v>1</v>
      </c>
      <c r="I37" s="213"/>
      <c r="J37" s="441">
        <f>H37*29</f>
        <v>29</v>
      </c>
      <c r="K37" s="442"/>
    </row>
    <row r="38" spans="1:10" ht="12.75">
      <c r="A38" s="6" t="s">
        <v>25</v>
      </c>
      <c r="B38" s="7"/>
      <c r="C38" s="7"/>
      <c r="D38" s="7"/>
      <c r="E38" s="8"/>
      <c r="F38" s="8"/>
      <c r="G38" s="8"/>
      <c r="H38" s="9"/>
      <c r="I38" s="8"/>
      <c r="J38" s="10"/>
    </row>
    <row r="39" spans="1:11" ht="12.75">
      <c r="A39" s="207" t="s">
        <v>5</v>
      </c>
      <c r="B39" s="208"/>
      <c r="C39" s="208"/>
      <c r="D39" s="443" t="s">
        <v>26</v>
      </c>
      <c r="E39" s="443"/>
      <c r="F39" s="208"/>
      <c r="G39" s="443" t="s">
        <v>27</v>
      </c>
      <c r="H39" s="443"/>
      <c r="I39" s="443" t="s">
        <v>28</v>
      </c>
      <c r="J39" s="444"/>
      <c r="K39" s="13"/>
    </row>
    <row r="40" spans="1:11" ht="12.75">
      <c r="A40" s="192">
        <v>10</v>
      </c>
      <c r="B40" s="200"/>
      <c r="C40" s="200"/>
      <c r="D40" s="445">
        <f>D8*J37</f>
        <v>4640</v>
      </c>
      <c r="E40" s="446"/>
      <c r="F40" s="200"/>
      <c r="G40" s="445">
        <f>D40*30</f>
        <v>139200</v>
      </c>
      <c r="H40" s="446"/>
      <c r="I40" s="445">
        <f>G40*12</f>
        <v>1670400</v>
      </c>
      <c r="J40" s="447"/>
      <c r="K40" s="2"/>
    </row>
    <row r="41" spans="1:11" ht="12.75">
      <c r="A41" s="201">
        <v>15</v>
      </c>
      <c r="B41" s="202"/>
      <c r="C41" s="202"/>
      <c r="D41" s="448">
        <f>D9*J37</f>
        <v>6960</v>
      </c>
      <c r="E41" s="449"/>
      <c r="F41" s="203"/>
      <c r="G41" s="450">
        <f>D41*30</f>
        <v>208800</v>
      </c>
      <c r="H41" s="449"/>
      <c r="I41" s="450">
        <f>G41*12</f>
        <v>2505600</v>
      </c>
      <c r="J41" s="451"/>
      <c r="K41" s="13"/>
    </row>
    <row r="42" spans="1:11" ht="12.75">
      <c r="A42" s="204">
        <v>20</v>
      </c>
      <c r="B42" s="205"/>
      <c r="C42" s="205"/>
      <c r="D42" s="452">
        <f>D10*J37</f>
        <v>9280</v>
      </c>
      <c r="E42" s="453"/>
      <c r="F42" s="200"/>
      <c r="G42" s="452">
        <f>D42*30</f>
        <v>278400</v>
      </c>
      <c r="H42" s="453"/>
      <c r="I42" s="452">
        <f>G42*12</f>
        <v>3340800</v>
      </c>
      <c r="J42" s="454"/>
      <c r="K42" s="13"/>
    </row>
    <row r="43" spans="1:11" ht="12.75">
      <c r="A43" s="193">
        <v>30</v>
      </c>
      <c r="B43" s="206"/>
      <c r="C43" s="206"/>
      <c r="D43" s="455">
        <f>D11*J37</f>
        <v>13920</v>
      </c>
      <c r="E43" s="456"/>
      <c r="F43" s="206"/>
      <c r="G43" s="455">
        <f>D43*30</f>
        <v>417600</v>
      </c>
      <c r="H43" s="456"/>
      <c r="I43" s="455">
        <f>G43*12</f>
        <v>5011200</v>
      </c>
      <c r="J43" s="457"/>
      <c r="K43" s="2"/>
    </row>
    <row r="44" spans="1:3" ht="12.75">
      <c r="A44" s="5" t="s">
        <v>122</v>
      </c>
      <c r="B44" s="5"/>
      <c r="C44" s="5"/>
    </row>
    <row r="45" spans="1:11" ht="13.5" thickBot="1">
      <c r="A45" s="458" t="s">
        <v>29</v>
      </c>
      <c r="B45" s="459"/>
      <c r="C45" s="199"/>
      <c r="D45" s="459" t="s">
        <v>30</v>
      </c>
      <c r="E45" s="459"/>
      <c r="F45" s="199"/>
      <c r="G45" s="459" t="s">
        <v>31</v>
      </c>
      <c r="H45" s="459"/>
      <c r="I45" s="199"/>
      <c r="J45" s="459" t="s">
        <v>32</v>
      </c>
      <c r="K45" s="460"/>
    </row>
    <row r="46" spans="1:11" ht="13.5" thickTop="1">
      <c r="A46" s="461" t="s">
        <v>33</v>
      </c>
      <c r="B46" s="462"/>
      <c r="C46" s="196"/>
      <c r="D46" s="196">
        <v>1</v>
      </c>
      <c r="E46" s="196"/>
      <c r="F46" s="196"/>
      <c r="G46" s="463">
        <v>25000</v>
      </c>
      <c r="H46" s="463"/>
      <c r="I46" s="196"/>
      <c r="J46" s="463">
        <v>25000</v>
      </c>
      <c r="K46" s="464"/>
    </row>
    <row r="47" spans="1:11" ht="12.75">
      <c r="A47" s="465" t="s">
        <v>121</v>
      </c>
      <c r="B47" s="466"/>
      <c r="C47" s="197"/>
      <c r="D47" s="197">
        <v>3</v>
      </c>
      <c r="E47" s="197"/>
      <c r="F47" s="197"/>
      <c r="G47" s="467">
        <v>12000</v>
      </c>
      <c r="H47" s="467"/>
      <c r="I47" s="197"/>
      <c r="J47" s="467">
        <v>36000</v>
      </c>
      <c r="K47" s="468"/>
    </row>
    <row r="48" spans="1:11" ht="12.75">
      <c r="A48" s="461" t="s">
        <v>123</v>
      </c>
      <c r="B48" s="462"/>
      <c r="C48" s="196"/>
      <c r="D48" s="196">
        <v>3</v>
      </c>
      <c r="E48" s="196"/>
      <c r="F48" s="196"/>
      <c r="G48" s="463">
        <v>10000</v>
      </c>
      <c r="H48" s="463"/>
      <c r="I48" s="196"/>
      <c r="J48" s="463">
        <v>30000</v>
      </c>
      <c r="K48" s="464"/>
    </row>
    <row r="49" spans="1:11" ht="12.75">
      <c r="A49" s="469" t="s">
        <v>34</v>
      </c>
      <c r="B49" s="466"/>
      <c r="C49" s="197"/>
      <c r="D49" s="197">
        <v>15</v>
      </c>
      <c r="E49" s="197"/>
      <c r="F49" s="197"/>
      <c r="G49" s="467">
        <v>8000</v>
      </c>
      <c r="H49" s="467"/>
      <c r="I49" s="197"/>
      <c r="J49" s="467">
        <v>120000</v>
      </c>
      <c r="K49" s="468"/>
    </row>
    <row r="50" spans="1:11" ht="13.5" thickBot="1">
      <c r="A50" s="198" t="s">
        <v>35</v>
      </c>
      <c r="B50" s="196"/>
      <c r="C50" s="196"/>
      <c r="D50" s="196">
        <v>3</v>
      </c>
      <c r="E50" s="196"/>
      <c r="F50" s="196"/>
      <c r="G50" s="463">
        <v>7000</v>
      </c>
      <c r="H50" s="463"/>
      <c r="I50" s="196"/>
      <c r="J50" s="463">
        <v>21000</v>
      </c>
      <c r="K50" s="464"/>
    </row>
    <row r="51" spans="1:11" ht="13.5" thickTop="1">
      <c r="A51" s="194" t="s">
        <v>36</v>
      </c>
      <c r="B51" s="195"/>
      <c r="C51" s="195"/>
      <c r="D51" s="195"/>
      <c r="E51" s="195"/>
      <c r="F51" s="195"/>
      <c r="G51" s="195"/>
      <c r="H51" s="195"/>
      <c r="I51" s="195"/>
      <c r="J51" s="470">
        <f>J46+J47+J48+J49+J50</f>
        <v>232000</v>
      </c>
      <c r="K51" s="471"/>
    </row>
    <row r="52" spans="1:7" ht="12.75">
      <c r="A52" s="5" t="s">
        <v>128</v>
      </c>
      <c r="B52" s="5"/>
      <c r="C52" s="5"/>
      <c r="D52" s="5"/>
      <c r="E52" s="5"/>
      <c r="F52" s="5"/>
      <c r="G52" s="5"/>
    </row>
    <row r="53" spans="1:9" ht="12.75">
      <c r="A53" s="209" t="s">
        <v>124</v>
      </c>
      <c r="B53" s="210"/>
      <c r="C53" s="210"/>
      <c r="D53" s="210" t="s">
        <v>37</v>
      </c>
      <c r="E53" s="210" t="s">
        <v>38</v>
      </c>
      <c r="F53" s="210"/>
      <c r="G53" s="211" t="s">
        <v>39</v>
      </c>
      <c r="H53" s="472"/>
      <c r="I53" s="473"/>
    </row>
    <row r="54" spans="1:9" ht="12.75">
      <c r="A54" s="238" t="s">
        <v>141</v>
      </c>
      <c r="B54" s="239"/>
      <c r="C54" s="239"/>
      <c r="D54" s="239">
        <v>4</v>
      </c>
      <c r="E54" s="239"/>
      <c r="F54" s="239"/>
      <c r="G54" s="240" t="s">
        <v>142</v>
      </c>
      <c r="H54" s="474" t="s">
        <v>143</v>
      </c>
      <c r="I54" s="473"/>
    </row>
    <row r="55" spans="1:9" ht="12.75">
      <c r="A55" s="241" t="s">
        <v>125</v>
      </c>
      <c r="B55" s="242"/>
      <c r="C55" s="242"/>
      <c r="D55" s="242">
        <v>5</v>
      </c>
      <c r="E55" s="242"/>
      <c r="F55" s="242"/>
      <c r="G55" s="243">
        <v>12.5</v>
      </c>
      <c r="H55" s="475">
        <f>G16*5%</f>
        <v>90000</v>
      </c>
      <c r="I55" s="473"/>
    </row>
    <row r="56" spans="1:9" ht="12.75">
      <c r="A56" s="244" t="s">
        <v>126</v>
      </c>
      <c r="B56" s="245"/>
      <c r="C56" s="245"/>
      <c r="D56" s="245">
        <v>8</v>
      </c>
      <c r="E56" s="245"/>
      <c r="F56" s="245"/>
      <c r="G56" s="246">
        <v>20</v>
      </c>
      <c r="H56" s="475">
        <f>G17*8%</f>
        <v>192000</v>
      </c>
      <c r="I56" s="473"/>
    </row>
    <row r="57" spans="1:9" ht="12.75">
      <c r="A57" s="247" t="s">
        <v>127</v>
      </c>
      <c r="B57" s="248"/>
      <c r="C57" s="248"/>
      <c r="D57" s="248">
        <v>10</v>
      </c>
      <c r="E57" s="248"/>
      <c r="F57" s="248"/>
      <c r="G57" s="270" t="s">
        <v>129</v>
      </c>
      <c r="H57" s="476" t="s">
        <v>130</v>
      </c>
      <c r="I57" s="473"/>
    </row>
    <row r="58" spans="1:7" ht="12.75">
      <c r="A58" s="13"/>
      <c r="B58" s="13"/>
      <c r="C58" s="13"/>
      <c r="D58" s="13"/>
      <c r="E58" s="13"/>
      <c r="F58" s="13"/>
      <c r="G58" s="14"/>
    </row>
    <row r="59" spans="1:10" ht="12.75">
      <c r="A59" s="5" t="s">
        <v>40</v>
      </c>
      <c r="B59" s="5"/>
      <c r="C59" s="5"/>
      <c r="D59" s="5"/>
      <c r="H59" s="5" t="s">
        <v>41</v>
      </c>
      <c r="I59" s="5"/>
      <c r="J59" s="5"/>
    </row>
    <row r="60" spans="1:10" ht="12.75">
      <c r="A60" t="s">
        <v>42</v>
      </c>
      <c r="E60" s="477" t="s">
        <v>131</v>
      </c>
      <c r="F60" s="478"/>
      <c r="H60" t="s">
        <v>7</v>
      </c>
      <c r="J60" s="15">
        <v>250</v>
      </c>
    </row>
    <row r="61" spans="1:10" ht="12.75">
      <c r="A61" t="s">
        <v>43</v>
      </c>
      <c r="E61" s="479">
        <v>1.63</v>
      </c>
      <c r="F61" s="478"/>
      <c r="H61" t="s">
        <v>8</v>
      </c>
      <c r="J61" s="15">
        <v>3000</v>
      </c>
    </row>
    <row r="62" spans="1:6" ht="12.75">
      <c r="A62" t="s">
        <v>44</v>
      </c>
      <c r="E62" s="480" t="s">
        <v>144</v>
      </c>
      <c r="F62" s="478"/>
    </row>
    <row r="63" spans="1:6" ht="12.75">
      <c r="A63" t="s">
        <v>45</v>
      </c>
      <c r="E63" s="480" t="s">
        <v>145</v>
      </c>
      <c r="F63" s="478"/>
    </row>
    <row r="65" spans="1:7" ht="12.75">
      <c r="A65" s="5" t="s">
        <v>46</v>
      </c>
      <c r="B65" s="5"/>
      <c r="C65" s="5"/>
      <c r="E65" s="11"/>
      <c r="F65" s="12"/>
      <c r="G65" s="4"/>
    </row>
    <row r="66" spans="1:6" ht="12.75">
      <c r="A66" t="s">
        <v>7</v>
      </c>
      <c r="E66" s="480">
        <v>2000</v>
      </c>
      <c r="F66" s="478"/>
    </row>
    <row r="67" spans="1:6" ht="12.75">
      <c r="A67" t="s">
        <v>8</v>
      </c>
      <c r="E67" s="480">
        <f>E66*12</f>
        <v>24000</v>
      </c>
      <c r="F67" s="478"/>
    </row>
    <row r="68" spans="5:6" ht="12.75">
      <c r="E68" s="11"/>
      <c r="F68" s="12"/>
    </row>
    <row r="69" spans="1:6" ht="12.75">
      <c r="A69" s="5" t="s">
        <v>47</v>
      </c>
      <c r="B69" s="5"/>
      <c r="C69" s="5"/>
      <c r="E69" s="11"/>
      <c r="F69" s="12"/>
    </row>
    <row r="70" spans="1:6" ht="12.75">
      <c r="A70" t="s">
        <v>7</v>
      </c>
      <c r="E70" s="480">
        <v>3300</v>
      </c>
      <c r="F70" s="478"/>
    </row>
    <row r="71" spans="1:6" ht="12.75">
      <c r="A71" t="s">
        <v>8</v>
      </c>
      <c r="E71" s="480">
        <f>E70*12</f>
        <v>39600</v>
      </c>
      <c r="F71" s="478"/>
    </row>
    <row r="72" spans="5:6" ht="12.75">
      <c r="E72" s="11"/>
      <c r="F72" s="12"/>
    </row>
    <row r="73" spans="1:6" ht="12.75">
      <c r="A73" s="5" t="s">
        <v>48</v>
      </c>
      <c r="B73" s="5"/>
      <c r="E73" s="11"/>
      <c r="F73" s="12"/>
    </row>
    <row r="74" spans="1:6" ht="12.75">
      <c r="A74" t="s">
        <v>7</v>
      </c>
      <c r="E74" s="480">
        <v>5000</v>
      </c>
      <c r="F74" s="478"/>
    </row>
    <row r="75" spans="1:6" ht="12.75">
      <c r="A75" t="s">
        <v>8</v>
      </c>
      <c r="E75" s="480">
        <f>E74*12</f>
        <v>60000</v>
      </c>
      <c r="F75" s="478"/>
    </row>
    <row r="76" spans="5:6" ht="12.75">
      <c r="E76" s="11"/>
      <c r="F76" s="12"/>
    </row>
    <row r="77" spans="1:6" ht="12.75">
      <c r="A77" s="5" t="s">
        <v>49</v>
      </c>
      <c r="B77" s="5"/>
      <c r="E77" s="11"/>
      <c r="F77" s="12"/>
    </row>
    <row r="78" spans="1:6" ht="12.75">
      <c r="A78" t="s">
        <v>7</v>
      </c>
      <c r="E78" s="480">
        <v>5000</v>
      </c>
      <c r="F78" s="478"/>
    </row>
    <row r="79" spans="1:6" ht="13.5" thickBot="1">
      <c r="A79" t="s">
        <v>8</v>
      </c>
      <c r="E79" s="480">
        <f>E78*12</f>
        <v>60000</v>
      </c>
      <c r="F79" s="478"/>
    </row>
    <row r="80" spans="5:11" ht="12.75">
      <c r="E80" s="12"/>
      <c r="F80" s="12"/>
      <c r="H80" s="481" t="s">
        <v>99</v>
      </c>
      <c r="I80" s="482"/>
      <c r="J80" s="482"/>
      <c r="K80" s="483"/>
    </row>
    <row r="81" spans="1:11" ht="13.5" thickBot="1">
      <c r="A81" s="280" t="s">
        <v>50</v>
      </c>
      <c r="B81" s="16"/>
      <c r="E81" s="12"/>
      <c r="F81" s="12"/>
      <c r="H81" s="484" t="s">
        <v>114</v>
      </c>
      <c r="I81" s="485"/>
      <c r="J81" s="485"/>
      <c r="K81" s="486"/>
    </row>
    <row r="82" spans="1:11" ht="12.75">
      <c r="A82" s="5" t="s">
        <v>51</v>
      </c>
      <c r="B82" s="5"/>
      <c r="C82" s="5"/>
      <c r="D82" s="5"/>
      <c r="E82" s="11">
        <v>10947500</v>
      </c>
      <c r="F82" s="11"/>
      <c r="H82" s="17"/>
      <c r="I82" s="271" t="s">
        <v>132</v>
      </c>
      <c r="J82" s="272" t="s">
        <v>133</v>
      </c>
      <c r="K82" s="273" t="s">
        <v>134</v>
      </c>
    </row>
    <row r="83" spans="1:11" ht="13.5" thickBot="1">
      <c r="A83" s="274" t="s">
        <v>135</v>
      </c>
      <c r="B83" s="274"/>
      <c r="C83" s="274"/>
      <c r="D83" s="274"/>
      <c r="E83" s="275"/>
      <c r="F83" s="18"/>
      <c r="H83" s="19"/>
      <c r="I83" s="20">
        <v>0.5</v>
      </c>
      <c r="J83" s="21">
        <v>0.3</v>
      </c>
      <c r="K83" s="22">
        <v>0.2</v>
      </c>
    </row>
    <row r="84" spans="1:11" ht="12.75">
      <c r="A84" s="274"/>
      <c r="B84" s="274" t="s">
        <v>7</v>
      </c>
      <c r="C84" s="274"/>
      <c r="D84" s="274"/>
      <c r="E84" s="276">
        <f>E82/84</f>
        <v>130327.38095238095</v>
      </c>
      <c r="F84" s="18"/>
      <c r="H84" s="23" t="s">
        <v>100</v>
      </c>
      <c r="I84" s="24"/>
      <c r="J84" s="25"/>
      <c r="K84" s="26"/>
    </row>
    <row r="85" spans="1:11" ht="12.75">
      <c r="A85" s="274"/>
      <c r="B85" s="274" t="s">
        <v>8</v>
      </c>
      <c r="C85" s="274"/>
      <c r="D85" s="274"/>
      <c r="E85" s="276">
        <f>E84*12</f>
        <v>1563928.5714285714</v>
      </c>
      <c r="F85" s="18"/>
      <c r="H85" s="27" t="s">
        <v>8</v>
      </c>
      <c r="I85" s="28">
        <v>5473750</v>
      </c>
      <c r="J85" s="29">
        <f>(377500*30%)*29</f>
        <v>3284250</v>
      </c>
      <c r="K85" s="30">
        <v>2189500</v>
      </c>
    </row>
    <row r="86" spans="5:11" ht="13.5" thickBot="1">
      <c r="E86" s="12"/>
      <c r="F86" s="12"/>
      <c r="H86" s="31" t="s">
        <v>7</v>
      </c>
      <c r="I86" s="32">
        <f>I85/12</f>
        <v>456145.8333333333</v>
      </c>
      <c r="J86" s="33">
        <f>J85/12</f>
        <v>273687.5</v>
      </c>
      <c r="K86" s="34">
        <f>K85/12</f>
        <v>182458.33333333334</v>
      </c>
    </row>
    <row r="87" spans="1:6" ht="13.5" thickBot="1">
      <c r="A87" s="5" t="s">
        <v>53</v>
      </c>
      <c r="B87" s="5"/>
      <c r="C87" s="5"/>
      <c r="E87" s="35">
        <v>5376000</v>
      </c>
      <c r="F87" s="35"/>
    </row>
    <row r="88" spans="1:10" ht="13.5" thickBot="1">
      <c r="A88" s="274" t="s">
        <v>52</v>
      </c>
      <c r="B88" s="274"/>
      <c r="C88" s="274"/>
      <c r="D88" s="274"/>
      <c r="E88" s="275"/>
      <c r="F88" s="275"/>
      <c r="H88" s="36" t="s">
        <v>101</v>
      </c>
      <c r="I88" s="37"/>
      <c r="J88" s="38"/>
    </row>
    <row r="89" spans="1:10" ht="12.75">
      <c r="A89" s="274"/>
      <c r="B89" s="274" t="s">
        <v>7</v>
      </c>
      <c r="C89" s="274"/>
      <c r="D89" s="274"/>
      <c r="E89" s="276">
        <v>44800</v>
      </c>
      <c r="F89" s="276"/>
      <c r="H89" s="39" t="s">
        <v>8</v>
      </c>
      <c r="I89" s="40">
        <f>5376000/10</f>
        <v>537600</v>
      </c>
      <c r="J89" s="41"/>
    </row>
    <row r="90" spans="1:10" ht="13.5" thickBot="1">
      <c r="A90" s="274"/>
      <c r="B90" s="274" t="s">
        <v>8</v>
      </c>
      <c r="C90" s="274"/>
      <c r="D90" s="274"/>
      <c r="E90" s="276">
        <v>537600</v>
      </c>
      <c r="F90" s="276"/>
      <c r="H90" s="42" t="s">
        <v>7</v>
      </c>
      <c r="I90" s="43">
        <f>I89/12</f>
        <v>44800</v>
      </c>
      <c r="J90" s="44"/>
    </row>
    <row r="91" spans="1:6" ht="12.75">
      <c r="A91" s="277"/>
      <c r="B91" s="277"/>
      <c r="C91" s="277"/>
      <c r="D91" s="277"/>
      <c r="E91" s="278"/>
      <c r="F91" s="278"/>
    </row>
    <row r="92" spans="1:6" ht="12.75">
      <c r="A92" s="279" t="s">
        <v>54</v>
      </c>
      <c r="B92" s="279"/>
      <c r="C92" s="279"/>
      <c r="D92" s="279"/>
      <c r="E92" s="275"/>
      <c r="F92" s="275"/>
    </row>
    <row r="93" spans="1:6" ht="12.75">
      <c r="A93" s="274"/>
      <c r="B93" s="274" t="s">
        <v>7</v>
      </c>
      <c r="C93" s="274"/>
      <c r="D93" s="274"/>
      <c r="E93" s="276">
        <f>E84+E89</f>
        <v>175127.38095238095</v>
      </c>
      <c r="F93" s="276"/>
    </row>
    <row r="94" spans="1:6" ht="12.75">
      <c r="A94" s="274"/>
      <c r="B94" s="274" t="s">
        <v>8</v>
      </c>
      <c r="C94" s="274"/>
      <c r="D94" s="274"/>
      <c r="E94" s="487">
        <f>E85+E90</f>
        <v>2101528.5714285714</v>
      </c>
      <c r="F94" s="487"/>
    </row>
    <row r="96" ht="12.75">
      <c r="A96" s="5" t="s">
        <v>55</v>
      </c>
    </row>
    <row r="97" spans="2:5" ht="12.75">
      <c r="B97" t="s">
        <v>7</v>
      </c>
      <c r="E97">
        <v>33000</v>
      </c>
    </row>
    <row r="98" spans="2:5" ht="12.75">
      <c r="B98" t="s">
        <v>8</v>
      </c>
      <c r="E98">
        <f>E97*12</f>
        <v>396000</v>
      </c>
    </row>
    <row r="100" spans="1:11" ht="12.75">
      <c r="A100" s="329" t="s">
        <v>56</v>
      </c>
      <c r="B100" s="330"/>
      <c r="C100" s="330"/>
      <c r="D100" s="330"/>
      <c r="E100" s="331" t="s">
        <v>7</v>
      </c>
      <c r="F100" s="332" t="s">
        <v>8</v>
      </c>
      <c r="G100" s="333"/>
      <c r="H100" s="333"/>
      <c r="I100" s="333"/>
      <c r="J100" s="333"/>
      <c r="K100" s="334"/>
    </row>
    <row r="101" spans="1:11" ht="13.5" thickBot="1">
      <c r="A101" s="335"/>
      <c r="B101" s="336" t="s">
        <v>57</v>
      </c>
      <c r="C101" s="336"/>
      <c r="D101" s="336"/>
      <c r="E101" s="337">
        <v>15820</v>
      </c>
      <c r="F101" s="338">
        <f>E101*12</f>
        <v>189840</v>
      </c>
      <c r="G101" s="333"/>
      <c r="H101" s="339"/>
      <c r="I101" s="334"/>
      <c r="J101" s="334"/>
      <c r="K101" s="334"/>
    </row>
    <row r="102" spans="1:11" ht="13.5" thickBot="1">
      <c r="A102" s="340"/>
      <c r="B102" s="341" t="s">
        <v>58</v>
      </c>
      <c r="C102" s="341"/>
      <c r="D102" s="341"/>
      <c r="E102" s="342">
        <v>14690</v>
      </c>
      <c r="F102" s="343">
        <f>E102*12</f>
        <v>176280</v>
      </c>
      <c r="G102" s="344" t="s">
        <v>106</v>
      </c>
      <c r="H102" s="488" t="s">
        <v>107</v>
      </c>
      <c r="I102" s="489"/>
      <c r="J102" s="489"/>
      <c r="K102" s="490"/>
    </row>
    <row r="103" spans="1:11" ht="13.5" thickBot="1">
      <c r="A103" s="333" t="s">
        <v>74</v>
      </c>
      <c r="B103" s="333"/>
      <c r="C103" s="333"/>
      <c r="D103" s="333"/>
      <c r="E103" s="333"/>
      <c r="F103" s="333"/>
      <c r="G103" s="333"/>
      <c r="H103" s="345" t="s">
        <v>102</v>
      </c>
      <c r="I103" s="346" t="s">
        <v>103</v>
      </c>
      <c r="J103" s="346" t="s">
        <v>104</v>
      </c>
      <c r="K103" s="347" t="s">
        <v>105</v>
      </c>
    </row>
    <row r="104" spans="1:11" ht="13.5" thickTop="1">
      <c r="A104" s="348"/>
      <c r="B104" s="349"/>
      <c r="C104" s="349" t="s">
        <v>75</v>
      </c>
      <c r="D104" s="349" t="s">
        <v>76</v>
      </c>
      <c r="E104" s="349" t="s">
        <v>77</v>
      </c>
      <c r="F104" s="350" t="s">
        <v>78</v>
      </c>
      <c r="G104" s="351" t="s">
        <v>136</v>
      </c>
      <c r="H104" s="352">
        <f>D154*1%</f>
        <v>12000</v>
      </c>
      <c r="I104" s="353">
        <f>(594000-E131)*15%</f>
        <v>-7604.099999999999</v>
      </c>
      <c r="J104" s="353">
        <f>((F154-(F155+F156+D129+D130+I90+I86))*15%)</f>
        <v>160914.025</v>
      </c>
      <c r="K104" s="354">
        <f>((G154-(G155+G156+D129+D130+I90+I86)))*15%</f>
        <v>293334.025</v>
      </c>
    </row>
    <row r="105" spans="1:11" ht="12.75">
      <c r="A105" s="355" t="s">
        <v>71</v>
      </c>
      <c r="B105" s="356"/>
      <c r="C105" s="357">
        <f>396000*6%</f>
        <v>23760</v>
      </c>
      <c r="D105" s="357">
        <f>594000*6%</f>
        <v>35640</v>
      </c>
      <c r="E105" s="357">
        <f>792000*6%</f>
        <v>47520</v>
      </c>
      <c r="F105" s="358">
        <f>1188000*6%</f>
        <v>71280</v>
      </c>
      <c r="G105" s="351" t="s">
        <v>137</v>
      </c>
      <c r="H105" s="352">
        <v>3960</v>
      </c>
      <c r="I105" s="359">
        <f>(E154-(E155+E156+D130+D129+J86+I90))*15%</f>
        <v>125522.775</v>
      </c>
      <c r="J105" s="359">
        <f>(F154-(F155+F156+D130+D129+J86+I90))*15%</f>
        <v>188282.775</v>
      </c>
      <c r="K105" s="360">
        <f>(G154-(G155+G156+D130+D129+J86+I90))*15%</f>
        <v>320702.77499999997</v>
      </c>
    </row>
    <row r="106" spans="1:11" ht="13.5" thickBot="1">
      <c r="A106" s="355" t="s">
        <v>72</v>
      </c>
      <c r="B106" s="356"/>
      <c r="C106" s="357">
        <f>(396000-C131)*15%</f>
        <v>-19814.1</v>
      </c>
      <c r="D106" s="357">
        <f>(594000-E131)*15%</f>
        <v>-7604.099999999999</v>
      </c>
      <c r="E106" s="357">
        <f>(792000-G131)*15%</f>
        <v>-5144.099999999999</v>
      </c>
      <c r="F106" s="358">
        <f>(1188000-I131)*15%</f>
        <v>6675.9</v>
      </c>
      <c r="G106" s="351" t="s">
        <v>138</v>
      </c>
      <c r="H106" s="361">
        <f>(D154-(D155+D156+D130+D129+K86+I90))*15%</f>
        <v>66697.15</v>
      </c>
      <c r="I106" s="362">
        <f>(E154-(E155+E156+D129+D130+K86+I90))*15%</f>
        <v>139207.15</v>
      </c>
      <c r="J106" s="362">
        <f>(F154-(F155+F156+D130+D129+K86+I90))*15%</f>
        <v>201967.14999999997</v>
      </c>
      <c r="K106" s="363">
        <f>(G154-(G155+G156+D129+D130+K86+I90))*15%</f>
        <v>334387.15</v>
      </c>
    </row>
    <row r="107" spans="1:11" ht="13.5" thickBot="1">
      <c r="A107" s="364" t="s">
        <v>73</v>
      </c>
      <c r="B107" s="365"/>
      <c r="C107" s="366">
        <v>27600</v>
      </c>
      <c r="D107" s="366">
        <v>27600</v>
      </c>
      <c r="E107" s="366">
        <v>27600</v>
      </c>
      <c r="F107" s="367">
        <v>27600</v>
      </c>
      <c r="G107" s="333"/>
      <c r="H107" s="333"/>
      <c r="I107" s="333"/>
      <c r="J107" s="333"/>
      <c r="K107" s="333"/>
    </row>
    <row r="108" ht="13.5" thickTop="1"/>
    <row r="109" ht="13.5" thickBot="1">
      <c r="A109" t="s">
        <v>59</v>
      </c>
    </row>
    <row r="110" spans="1:10" ht="13.5" thickTop="1">
      <c r="A110" s="491" t="s">
        <v>60</v>
      </c>
      <c r="B110" s="492"/>
      <c r="C110" s="495" t="s">
        <v>61</v>
      </c>
      <c r="D110" s="496"/>
      <c r="E110" s="495" t="s">
        <v>62</v>
      </c>
      <c r="F110" s="496"/>
      <c r="G110" s="495" t="s">
        <v>63</v>
      </c>
      <c r="H110" s="497"/>
      <c r="I110" s="495" t="s">
        <v>64</v>
      </c>
      <c r="J110" s="497"/>
    </row>
    <row r="111" spans="1:10" ht="12.75">
      <c r="A111" s="493"/>
      <c r="B111" s="494"/>
      <c r="C111" s="45" t="s">
        <v>147</v>
      </c>
      <c r="D111" s="46" t="s">
        <v>148</v>
      </c>
      <c r="E111" s="45" t="s">
        <v>149</v>
      </c>
      <c r="F111" s="46" t="s">
        <v>150</v>
      </c>
      <c r="G111" s="47" t="s">
        <v>151</v>
      </c>
      <c r="H111" s="46" t="s">
        <v>152</v>
      </c>
      <c r="I111" s="45" t="s">
        <v>153</v>
      </c>
      <c r="J111" s="46" t="s">
        <v>154</v>
      </c>
    </row>
    <row r="112" spans="1:10" ht="12.75">
      <c r="A112" s="327" t="s">
        <v>156</v>
      </c>
      <c r="B112" s="49"/>
      <c r="C112" s="50">
        <v>139200</v>
      </c>
      <c r="D112" s="51">
        <f>C112*12</f>
        <v>1670400</v>
      </c>
      <c r="E112" s="50">
        <v>208800</v>
      </c>
      <c r="F112" s="51">
        <f>E112*12</f>
        <v>2505600</v>
      </c>
      <c r="G112" s="52">
        <v>278400</v>
      </c>
      <c r="H112" s="51">
        <f>G112*12</f>
        <v>3340800</v>
      </c>
      <c r="I112" s="50">
        <v>417600</v>
      </c>
      <c r="J112" s="51">
        <f>I112*12</f>
        <v>5011200</v>
      </c>
    </row>
    <row r="113" spans="1:11" ht="13.5" thickBot="1">
      <c r="A113" s="325" t="s">
        <v>157</v>
      </c>
      <c r="B113" s="54"/>
      <c r="C113" s="55">
        <v>48000</v>
      </c>
      <c r="D113" s="56">
        <f>C113*12</f>
        <v>576000</v>
      </c>
      <c r="E113" s="55">
        <v>90000</v>
      </c>
      <c r="F113" s="56">
        <f>E113*12</f>
        <v>1080000</v>
      </c>
      <c r="G113" s="57">
        <v>192000</v>
      </c>
      <c r="H113" s="56">
        <f>G113*12</f>
        <v>2304000</v>
      </c>
      <c r="I113" s="55">
        <v>360000</v>
      </c>
      <c r="J113" s="56">
        <f>I113*12</f>
        <v>4320000</v>
      </c>
      <c r="K113" s="318"/>
    </row>
    <row r="114" spans="1:11" ht="13.5" thickTop="1">
      <c r="A114" s="303" t="s">
        <v>15</v>
      </c>
      <c r="B114" s="304"/>
      <c r="C114" s="501">
        <f>C112+C113</f>
        <v>187200</v>
      </c>
      <c r="D114" s="504">
        <f>D112+D113</f>
        <v>2246400</v>
      </c>
      <c r="E114" s="501">
        <f aca="true" t="shared" si="1" ref="E114:J114">E112+E113</f>
        <v>298800</v>
      </c>
      <c r="F114" s="504">
        <f t="shared" si="1"/>
        <v>3585600</v>
      </c>
      <c r="G114" s="305">
        <f t="shared" si="1"/>
        <v>470400</v>
      </c>
      <c r="H114" s="305">
        <f t="shared" si="1"/>
        <v>5644800</v>
      </c>
      <c r="I114" s="306">
        <f t="shared" si="1"/>
        <v>777600</v>
      </c>
      <c r="J114" s="307">
        <f t="shared" si="1"/>
        <v>9331200</v>
      </c>
      <c r="K114" s="319"/>
    </row>
    <row r="115" spans="1:11" ht="12.75">
      <c r="A115" s="308" t="s">
        <v>65</v>
      </c>
      <c r="B115" s="309"/>
      <c r="C115" s="502"/>
      <c r="D115" s="505"/>
      <c r="E115" s="502"/>
      <c r="F115" s="505"/>
      <c r="G115" s="310"/>
      <c r="H115" s="311"/>
      <c r="I115" s="312"/>
      <c r="J115" s="311"/>
      <c r="K115" s="319"/>
    </row>
    <row r="116" spans="1:11" ht="13.5" thickBot="1">
      <c r="A116" s="313" t="s">
        <v>166</v>
      </c>
      <c r="B116" s="314"/>
      <c r="C116" s="503"/>
      <c r="D116" s="506"/>
      <c r="E116" s="503"/>
      <c r="F116" s="506"/>
      <c r="G116" s="315"/>
      <c r="H116" s="316"/>
      <c r="I116" s="317"/>
      <c r="J116" s="316"/>
      <c r="K116" s="319"/>
    </row>
    <row r="117" spans="1:10" ht="13.5" thickTop="1">
      <c r="A117" s="58" t="s">
        <v>70</v>
      </c>
      <c r="B117" s="59"/>
      <c r="C117" s="60">
        <v>222000</v>
      </c>
      <c r="D117" s="61">
        <f>C117*12</f>
        <v>2664000</v>
      </c>
      <c r="E117" s="60">
        <v>222000</v>
      </c>
      <c r="F117" s="61">
        <f>E117*12</f>
        <v>2664000</v>
      </c>
      <c r="G117" s="62">
        <v>222000</v>
      </c>
      <c r="H117" s="61">
        <f>G117*12</f>
        <v>2664000</v>
      </c>
      <c r="I117" s="60">
        <v>222000</v>
      </c>
      <c r="J117" s="61">
        <f>I117*12</f>
        <v>2664000</v>
      </c>
    </row>
    <row r="118" spans="1:10" ht="12.75">
      <c r="A118" s="326" t="s">
        <v>155</v>
      </c>
      <c r="B118" s="64"/>
      <c r="C118" s="368">
        <v>40000</v>
      </c>
      <c r="D118" s="369">
        <f>C118*12</f>
        <v>480000</v>
      </c>
      <c r="E118" s="368">
        <v>45000</v>
      </c>
      <c r="F118" s="369">
        <f>E118*12</f>
        <v>540000</v>
      </c>
      <c r="G118" s="370">
        <v>55000</v>
      </c>
      <c r="H118" s="369">
        <f>G118*12</f>
        <v>660000</v>
      </c>
      <c r="I118" s="368">
        <v>65000</v>
      </c>
      <c r="J118" s="369">
        <f>I118*12</f>
        <v>780000</v>
      </c>
    </row>
    <row r="119" spans="1:10" ht="12.75">
      <c r="A119" s="328" t="s">
        <v>158</v>
      </c>
      <c r="B119" s="64"/>
      <c r="C119" s="65">
        <v>84</v>
      </c>
      <c r="D119" s="66">
        <v>1008</v>
      </c>
      <c r="E119" s="65">
        <v>84</v>
      </c>
      <c r="F119" s="66">
        <v>1008</v>
      </c>
      <c r="G119" s="67">
        <v>84</v>
      </c>
      <c r="H119" s="66">
        <v>1008</v>
      </c>
      <c r="I119" s="65">
        <v>84</v>
      </c>
      <c r="J119" s="66">
        <v>1008</v>
      </c>
    </row>
    <row r="120" spans="1:10" ht="12.75">
      <c r="A120" s="328" t="s">
        <v>159</v>
      </c>
      <c r="B120" s="64"/>
      <c r="C120" s="65">
        <v>2000</v>
      </c>
      <c r="D120" s="66">
        <f>C120*12</f>
        <v>24000</v>
      </c>
      <c r="E120" s="65">
        <v>2000</v>
      </c>
      <c r="F120" s="66">
        <f>E120*12</f>
        <v>24000</v>
      </c>
      <c r="G120" s="67">
        <v>2000</v>
      </c>
      <c r="H120" s="66">
        <f>G120*12</f>
        <v>24000</v>
      </c>
      <c r="I120" s="65">
        <v>2000</v>
      </c>
      <c r="J120" s="66">
        <f>I120*12</f>
        <v>24000</v>
      </c>
    </row>
    <row r="121" spans="1:10" ht="12.75">
      <c r="A121" s="328" t="s">
        <v>160</v>
      </c>
      <c r="B121" s="64"/>
      <c r="C121" s="65">
        <v>3300</v>
      </c>
      <c r="D121" s="66">
        <v>39600</v>
      </c>
      <c r="E121" s="65">
        <v>3300</v>
      </c>
      <c r="F121" s="66">
        <v>39600</v>
      </c>
      <c r="G121" s="67">
        <v>3300</v>
      </c>
      <c r="H121" s="66">
        <v>39600</v>
      </c>
      <c r="I121" s="65">
        <v>3300</v>
      </c>
      <c r="J121" s="66">
        <v>39600</v>
      </c>
    </row>
    <row r="122" spans="1:10" ht="12.75">
      <c r="A122" s="328" t="s">
        <v>161</v>
      </c>
      <c r="B122" s="64"/>
      <c r="C122" s="65">
        <v>33000</v>
      </c>
      <c r="D122" s="66">
        <v>396000</v>
      </c>
      <c r="E122" s="65">
        <v>33000</v>
      </c>
      <c r="F122" s="66">
        <v>396000</v>
      </c>
      <c r="G122" s="67">
        <v>33000</v>
      </c>
      <c r="H122" s="66">
        <v>396000</v>
      </c>
      <c r="I122" s="65">
        <v>33000</v>
      </c>
      <c r="J122" s="66">
        <v>396000</v>
      </c>
    </row>
    <row r="123" spans="1:10" ht="12.75">
      <c r="A123" s="328" t="s">
        <v>162</v>
      </c>
      <c r="B123" s="64"/>
      <c r="C123" s="65">
        <v>5000</v>
      </c>
      <c r="D123" s="66">
        <v>60000</v>
      </c>
      <c r="E123" s="65">
        <v>5000</v>
      </c>
      <c r="F123" s="66">
        <v>60000</v>
      </c>
      <c r="G123" s="67">
        <v>5000</v>
      </c>
      <c r="H123" s="66">
        <v>60000</v>
      </c>
      <c r="I123" s="65">
        <v>5000</v>
      </c>
      <c r="J123" s="66">
        <v>60000</v>
      </c>
    </row>
    <row r="124" spans="1:10" ht="12.75">
      <c r="A124" s="328" t="s">
        <v>163</v>
      </c>
      <c r="B124" s="64"/>
      <c r="C124" s="65">
        <v>5000</v>
      </c>
      <c r="D124" s="66">
        <v>60000</v>
      </c>
      <c r="E124" s="65">
        <v>5000</v>
      </c>
      <c r="F124" s="66">
        <v>60000</v>
      </c>
      <c r="G124" s="67">
        <v>5000</v>
      </c>
      <c r="H124" s="66">
        <v>60000</v>
      </c>
      <c r="I124" s="65">
        <v>5000</v>
      </c>
      <c r="J124" s="66">
        <v>60000</v>
      </c>
    </row>
    <row r="125" spans="1:10" ht="13.5" thickBot="1">
      <c r="A125" s="325" t="s">
        <v>164</v>
      </c>
      <c r="B125" s="54"/>
      <c r="C125" s="55"/>
      <c r="D125" s="56"/>
      <c r="E125" s="55"/>
      <c r="F125" s="56"/>
      <c r="G125" s="55"/>
      <c r="H125" s="56"/>
      <c r="I125" s="55"/>
      <c r="J125" s="56"/>
    </row>
    <row r="126" spans="1:10" ht="13.5" thickTop="1">
      <c r="A126" s="288" t="s">
        <v>15</v>
      </c>
      <c r="B126" s="289"/>
      <c r="C126" s="511">
        <f>C118+C119+C120+C121+C122+C123+C124+C125+C117</f>
        <v>310384</v>
      </c>
      <c r="D126" s="498">
        <f>D118+D119+D120+D121+D122+D123+D124+D125</f>
        <v>1060608</v>
      </c>
      <c r="E126" s="511">
        <f>E118+E119+E120+E121+E122+E123+E124+E125+E117</f>
        <v>315384</v>
      </c>
      <c r="F126" s="498">
        <f>F118+F119+F120+F121+F122+F123+F124+F125+F117</f>
        <v>3784608</v>
      </c>
      <c r="G126" s="290">
        <f>G118+G119+G120+G121+G122+G123+G124+G125+G117</f>
        <v>325384</v>
      </c>
      <c r="H126" s="292">
        <f>H118+H119+H120+H121+H122+H123+H124+H125+H117</f>
        <v>3904608</v>
      </c>
      <c r="I126" s="291">
        <f>I117+I118+I119+I120+I121+I122+I123+I124+I125</f>
        <v>335384</v>
      </c>
      <c r="J126" s="292">
        <f>J118+J119+J120+J121+J122+J123+J124+J125+J117</f>
        <v>4024608</v>
      </c>
    </row>
    <row r="127" spans="1:10" ht="12.75">
      <c r="A127" s="293" t="s">
        <v>167</v>
      </c>
      <c r="B127" s="294"/>
      <c r="C127" s="512"/>
      <c r="D127" s="499"/>
      <c r="E127" s="512"/>
      <c r="F127" s="499"/>
      <c r="G127" s="295"/>
      <c r="H127" s="296"/>
      <c r="I127" s="297"/>
      <c r="J127" s="296"/>
    </row>
    <row r="128" spans="1:10" ht="13.5" thickBot="1">
      <c r="A128" s="298" t="s">
        <v>66</v>
      </c>
      <c r="B128" s="299"/>
      <c r="C128" s="513"/>
      <c r="D128" s="500"/>
      <c r="E128" s="513"/>
      <c r="F128" s="500"/>
      <c r="G128" s="300"/>
      <c r="H128" s="301"/>
      <c r="I128" s="302"/>
      <c r="J128" s="301"/>
    </row>
    <row r="129" spans="1:10" ht="13.5" thickTop="1">
      <c r="A129" s="58" t="s">
        <v>67</v>
      </c>
      <c r="B129" s="59"/>
      <c r="C129" s="68"/>
      <c r="D129" s="69">
        <v>15820</v>
      </c>
      <c r="E129" s="70"/>
      <c r="F129" s="71"/>
      <c r="G129" s="72">
        <v>189840</v>
      </c>
      <c r="H129" s="69"/>
      <c r="I129" s="73"/>
      <c r="J129" s="71"/>
    </row>
    <row r="130" spans="1:10" ht="13.5" thickBot="1">
      <c r="A130" s="53" t="s">
        <v>68</v>
      </c>
      <c r="B130" s="54"/>
      <c r="C130" s="74"/>
      <c r="D130" s="75">
        <v>14690</v>
      </c>
      <c r="E130" s="76"/>
      <c r="F130" s="77"/>
      <c r="G130" s="78">
        <v>176280</v>
      </c>
      <c r="H130" s="75"/>
      <c r="I130" s="79"/>
      <c r="J130" s="77"/>
    </row>
    <row r="131" spans="1:10" ht="14.25" thickBot="1" thickTop="1">
      <c r="A131" s="320" t="s">
        <v>15</v>
      </c>
      <c r="B131" s="321"/>
      <c r="C131" s="322">
        <f>C114+C126+D129+D130</f>
        <v>528094</v>
      </c>
      <c r="D131" s="323">
        <f>D114+D126+G129+G130</f>
        <v>3673128</v>
      </c>
      <c r="E131" s="322">
        <f>E114+E126+D129+D130</f>
        <v>644694</v>
      </c>
      <c r="F131" s="323">
        <f>F114+F126+G129+G130</f>
        <v>7736328</v>
      </c>
      <c r="G131" s="324">
        <f>G114+G126+D129+D130</f>
        <v>826294</v>
      </c>
      <c r="H131" s="323">
        <f>H114+H126+G129+G130</f>
        <v>9915528</v>
      </c>
      <c r="I131" s="322">
        <f>I114+I126+D129+D130</f>
        <v>1143494</v>
      </c>
      <c r="J131" s="323">
        <f>J114+J126+G129+G130</f>
        <v>13721928</v>
      </c>
    </row>
    <row r="132" spans="1:10" ht="13.5" thickTop="1">
      <c r="A132" s="389" t="s">
        <v>15</v>
      </c>
      <c r="B132" s="390"/>
      <c r="C132" s="507">
        <v>110</v>
      </c>
      <c r="D132" s="509"/>
      <c r="E132" s="507">
        <v>90</v>
      </c>
      <c r="F132" s="391"/>
      <c r="G132" s="392"/>
      <c r="H132" s="393"/>
      <c r="I132" s="392"/>
      <c r="J132" s="390"/>
    </row>
    <row r="133" spans="1:10" ht="12.75">
      <c r="A133" s="389" t="s">
        <v>69</v>
      </c>
      <c r="B133" s="390"/>
      <c r="C133" s="507"/>
      <c r="D133" s="509"/>
      <c r="E133" s="507"/>
      <c r="F133" s="391"/>
      <c r="G133" s="392">
        <v>86</v>
      </c>
      <c r="H133" s="393"/>
      <c r="I133" s="392">
        <v>79</v>
      </c>
      <c r="J133" s="390"/>
    </row>
    <row r="134" spans="1:10" ht="13.5" thickBot="1">
      <c r="A134" s="394" t="s">
        <v>108</v>
      </c>
      <c r="B134" s="395"/>
      <c r="C134" s="508"/>
      <c r="D134" s="510"/>
      <c r="E134" s="508"/>
      <c r="F134" s="396"/>
      <c r="G134" s="397"/>
      <c r="H134" s="398"/>
      <c r="I134" s="397"/>
      <c r="J134" s="395"/>
    </row>
    <row r="135" ht="13.5" thickTop="1"/>
    <row r="137" ht="6" customHeight="1"/>
    <row r="138" ht="12.75" hidden="1"/>
    <row r="139" spans="1:11" ht="12.75" hidden="1">
      <c r="A139" s="80"/>
      <c r="B139" s="81"/>
      <c r="C139" s="81"/>
      <c r="D139" s="81"/>
      <c r="E139" s="81"/>
      <c r="F139" s="81"/>
      <c r="G139" s="81"/>
      <c r="H139" s="81"/>
      <c r="I139" s="81"/>
      <c r="J139" s="81"/>
      <c r="K139" s="81"/>
    </row>
    <row r="140" spans="1:11" ht="12.75" hidden="1">
      <c r="A140" s="82"/>
      <c r="J140" s="81"/>
      <c r="K140" s="81"/>
    </row>
    <row r="141" spans="1:11" ht="12.75" hidden="1">
      <c r="A141" s="80"/>
      <c r="B141" s="81"/>
      <c r="C141" s="81"/>
      <c r="D141" s="81"/>
      <c r="E141" s="81"/>
      <c r="F141" s="81"/>
      <c r="G141" s="81"/>
      <c r="H141" s="81"/>
      <c r="I141" s="81"/>
      <c r="J141" s="81"/>
      <c r="K141" s="81"/>
    </row>
    <row r="142" spans="1:11" ht="12.75">
      <c r="A142" s="381" t="s">
        <v>165</v>
      </c>
      <c r="B142" s="382"/>
      <c r="C142" s="382"/>
      <c r="D142" s="382"/>
      <c r="E142" s="382"/>
      <c r="F142" s="382"/>
      <c r="G142" s="382"/>
      <c r="H142" s="382"/>
      <c r="I142" s="382"/>
      <c r="J142" s="382"/>
      <c r="K142" s="81"/>
    </row>
    <row r="143" spans="1:11" ht="13.5" thickBot="1">
      <c r="A143" s="383" t="s">
        <v>168</v>
      </c>
      <c r="B143" s="384"/>
      <c r="C143" s="384"/>
      <c r="D143" s="384"/>
      <c r="E143" s="384"/>
      <c r="F143" s="384"/>
      <c r="G143" s="384"/>
      <c r="H143" s="384"/>
      <c r="I143" s="384"/>
      <c r="J143" s="384"/>
      <c r="K143" s="81"/>
    </row>
    <row r="144" spans="1:7" ht="13.5" thickTop="1">
      <c r="A144" s="83" t="s">
        <v>84</v>
      </c>
      <c r="B144" s="84"/>
      <c r="C144" s="84"/>
      <c r="D144" s="84"/>
      <c r="E144" s="84"/>
      <c r="F144" s="84"/>
      <c r="G144" s="85"/>
    </row>
    <row r="145" spans="1:7" ht="12.75">
      <c r="A145" s="86"/>
      <c r="B145" s="87"/>
      <c r="C145" s="88"/>
      <c r="D145" s="89" t="s">
        <v>61</v>
      </c>
      <c r="E145" s="90" t="s">
        <v>62</v>
      </c>
      <c r="F145" s="90" t="s">
        <v>63</v>
      </c>
      <c r="G145" s="91" t="s">
        <v>64</v>
      </c>
    </row>
    <row r="146" spans="1:7" ht="12.75">
      <c r="A146" s="48" t="s">
        <v>79</v>
      </c>
      <c r="B146" s="92"/>
      <c r="C146" s="93"/>
      <c r="D146" s="52">
        <v>1200000</v>
      </c>
      <c r="E146" s="94">
        <v>1800000</v>
      </c>
      <c r="F146" s="94">
        <v>2400000</v>
      </c>
      <c r="G146" s="95">
        <v>3600000</v>
      </c>
    </row>
    <row r="147" spans="1:7" ht="12.75">
      <c r="A147" s="63" t="s">
        <v>80</v>
      </c>
      <c r="B147" s="96"/>
      <c r="C147" s="97"/>
      <c r="D147" s="98">
        <f>C112+C113</f>
        <v>187200</v>
      </c>
      <c r="E147" s="99">
        <f>E112+E113</f>
        <v>298800</v>
      </c>
      <c r="F147" s="99">
        <f>G112+G113</f>
        <v>470400</v>
      </c>
      <c r="G147" s="100">
        <f>I112+I113</f>
        <v>777600</v>
      </c>
    </row>
    <row r="148" spans="1:7" ht="12.75">
      <c r="A148" s="63" t="s">
        <v>81</v>
      </c>
      <c r="B148" s="96"/>
      <c r="C148" s="97"/>
      <c r="D148" s="98">
        <f>C117+C118+C119+C120+C121+C122+C123+C124</f>
        <v>310384</v>
      </c>
      <c r="E148" s="101">
        <f>E118+E119+E120+E121+E122+E123+E124+E125+E117</f>
        <v>315384</v>
      </c>
      <c r="F148" s="101">
        <f>G118+G119+G120+G121+G122+G123+G124+G125+G117</f>
        <v>325384</v>
      </c>
      <c r="G148" s="102">
        <f>I117+I118+I119+I120+I121+I122+I123+I124+I125</f>
        <v>335384</v>
      </c>
    </row>
    <row r="149" spans="1:7" ht="12.75">
      <c r="A149" s="103" t="s">
        <v>82</v>
      </c>
      <c r="B149" s="104"/>
      <c r="C149" s="105"/>
      <c r="D149" s="106">
        <f>C105+D129+D130</f>
        <v>54270</v>
      </c>
      <c r="E149" s="107">
        <f>D105+D129+D130</f>
        <v>66150</v>
      </c>
      <c r="F149" s="107">
        <f>E105+D129+D130</f>
        <v>78030</v>
      </c>
      <c r="G149" s="108">
        <f>F105+D129+D130</f>
        <v>101790</v>
      </c>
    </row>
    <row r="150" spans="1:7" ht="13.5" thickBot="1">
      <c r="A150" s="109" t="s">
        <v>83</v>
      </c>
      <c r="B150" s="110"/>
      <c r="C150" s="110"/>
      <c r="D150" s="111">
        <f>D146-(D147+D148+D149)</f>
        <v>648146</v>
      </c>
      <c r="E150" s="112">
        <f>E146-(E147+E148+E149)</f>
        <v>1119666</v>
      </c>
      <c r="F150" s="112">
        <f>F146-(F147+F148+F149)</f>
        <v>1526186</v>
      </c>
      <c r="G150" s="113">
        <f>G146-(G147+G148+G149)</f>
        <v>2385226</v>
      </c>
    </row>
    <row r="151" ht="14.25" thickBot="1" thickTop="1"/>
    <row r="152" spans="1:7" ht="13.5" thickTop="1">
      <c r="A152" s="83" t="s">
        <v>85</v>
      </c>
      <c r="B152" s="84"/>
      <c r="C152" s="84"/>
      <c r="D152" s="84"/>
      <c r="E152" s="84"/>
      <c r="F152" s="84"/>
      <c r="G152" s="85"/>
    </row>
    <row r="153" spans="1:7" ht="12.75">
      <c r="A153" s="86"/>
      <c r="B153" s="87"/>
      <c r="C153" s="88"/>
      <c r="D153" s="114" t="s">
        <v>61</v>
      </c>
      <c r="E153" s="114" t="s">
        <v>62</v>
      </c>
      <c r="F153" s="114" t="s">
        <v>63</v>
      </c>
      <c r="G153" s="115" t="s">
        <v>64</v>
      </c>
    </row>
    <row r="154" spans="1:7" ht="12.75">
      <c r="A154" s="116" t="s">
        <v>79</v>
      </c>
      <c r="B154" s="117"/>
      <c r="C154" s="117"/>
      <c r="D154" s="52">
        <v>1200000</v>
      </c>
      <c r="E154" s="94">
        <v>1800000</v>
      </c>
      <c r="F154" s="94">
        <v>2400000</v>
      </c>
      <c r="G154" s="95">
        <v>3600000</v>
      </c>
    </row>
    <row r="155" spans="1:7" ht="12.75">
      <c r="A155" s="118" t="s">
        <v>80</v>
      </c>
      <c r="B155" s="119"/>
      <c r="C155" s="119"/>
      <c r="D155" s="98">
        <f>C112+C113</f>
        <v>187200</v>
      </c>
      <c r="E155" s="99">
        <f>E112+E113</f>
        <v>298800</v>
      </c>
      <c r="F155" s="99">
        <f>G112+G113</f>
        <v>470400</v>
      </c>
      <c r="G155" s="100">
        <f>I112+I113</f>
        <v>777600</v>
      </c>
    </row>
    <row r="156" spans="1:7" ht="12.75">
      <c r="A156" s="118" t="s">
        <v>81</v>
      </c>
      <c r="B156" s="119"/>
      <c r="C156" s="119"/>
      <c r="D156" s="98">
        <f>C117+C118+C119+C120+C121+C122+C123+C124</f>
        <v>310384</v>
      </c>
      <c r="E156" s="101">
        <f>E118+E119+E120+E121+E122+E123+E124+E125+E117</f>
        <v>315384</v>
      </c>
      <c r="F156" s="101">
        <f>G118+G119+G120+G121+G122+G123+G124+G125+G117</f>
        <v>325384</v>
      </c>
      <c r="G156" s="102">
        <f>I117+I118+I119+I120+I121+I122+I123+I124+I125</f>
        <v>335384</v>
      </c>
    </row>
    <row r="157" spans="1:7" ht="12.75">
      <c r="A157" s="118" t="s">
        <v>82</v>
      </c>
      <c r="B157" s="119"/>
      <c r="C157" s="119"/>
      <c r="D157" s="99">
        <f>C106+D129+D130</f>
        <v>10695.900000000001</v>
      </c>
      <c r="E157" s="99">
        <f>D106+D129+D130</f>
        <v>22905.9</v>
      </c>
      <c r="F157" s="99">
        <f>E106+D129+D130</f>
        <v>25365.9</v>
      </c>
      <c r="G157" s="100">
        <f>F106+D129+D130</f>
        <v>37185.9</v>
      </c>
    </row>
    <row r="158" spans="1:7" ht="13.5" thickBot="1">
      <c r="A158" s="120" t="s">
        <v>83</v>
      </c>
      <c r="B158" s="121"/>
      <c r="C158" s="121"/>
      <c r="D158" s="122">
        <f>D154-(D155+D156+D157)</f>
        <v>691720.1</v>
      </c>
      <c r="E158" s="122">
        <f>E154-(E155+E156+E157)</f>
        <v>1162910.1</v>
      </c>
      <c r="F158" s="122">
        <f>F154-(F155+F156+F157)</f>
        <v>1578850.1</v>
      </c>
      <c r="G158" s="123">
        <f>G154-(G155+G156+G157)</f>
        <v>2449830.1</v>
      </c>
    </row>
    <row r="159" ht="14.25" thickBot="1" thickTop="1"/>
    <row r="160" spans="1:7" ht="13.5" thickTop="1">
      <c r="A160" s="83" t="s">
        <v>86</v>
      </c>
      <c r="B160" s="84"/>
      <c r="C160" s="84"/>
      <c r="D160" s="84"/>
      <c r="E160" s="84"/>
      <c r="F160" s="84"/>
      <c r="G160" s="85"/>
    </row>
    <row r="161" spans="1:7" ht="12.75">
      <c r="A161" s="86"/>
      <c r="B161" s="87"/>
      <c r="C161" s="88"/>
      <c r="D161" s="124" t="s">
        <v>61</v>
      </c>
      <c r="E161" s="125" t="s">
        <v>62</v>
      </c>
      <c r="F161" s="125" t="s">
        <v>63</v>
      </c>
      <c r="G161" s="126" t="s">
        <v>64</v>
      </c>
    </row>
    <row r="162" spans="1:7" ht="12.75">
      <c r="A162" s="48" t="s">
        <v>79</v>
      </c>
      <c r="B162" s="92"/>
      <c r="C162" s="93"/>
      <c r="D162" s="52">
        <v>1200000</v>
      </c>
      <c r="E162" s="94">
        <v>1800000</v>
      </c>
      <c r="F162" s="94">
        <v>2400000</v>
      </c>
      <c r="G162" s="95">
        <v>3600000</v>
      </c>
    </row>
    <row r="163" spans="1:7" ht="12.75">
      <c r="A163" s="63" t="s">
        <v>80</v>
      </c>
      <c r="B163" s="96"/>
      <c r="C163" s="97"/>
      <c r="D163" s="98">
        <f>C112+C113</f>
        <v>187200</v>
      </c>
      <c r="E163" s="99">
        <f>E112+E113</f>
        <v>298800</v>
      </c>
      <c r="F163" s="99">
        <f>G112+G113</f>
        <v>470400</v>
      </c>
      <c r="G163" s="100">
        <f>I112+I113</f>
        <v>777600</v>
      </c>
    </row>
    <row r="164" spans="1:7" ht="12.75">
      <c r="A164" s="63" t="s">
        <v>81</v>
      </c>
      <c r="B164" s="96"/>
      <c r="C164" s="97"/>
      <c r="D164" s="98">
        <f>C117+C118+C119+C120+C121+C122+C123+C124</f>
        <v>310384</v>
      </c>
      <c r="E164" s="101">
        <f>E118+E119+E120+E121+E122+E123+E124+E125+E117</f>
        <v>315384</v>
      </c>
      <c r="F164" s="101">
        <f>G118+G119+G120+G121+G122+G123+G124+G125+G117</f>
        <v>325384</v>
      </c>
      <c r="G164" s="102">
        <f>I117+I118+I119+I120+I121+I122+I123+I124+I125</f>
        <v>335384</v>
      </c>
    </row>
    <row r="165" spans="1:7" ht="12.75">
      <c r="A165" s="103" t="s">
        <v>82</v>
      </c>
      <c r="B165" s="104"/>
      <c r="C165" s="105"/>
      <c r="D165" s="67">
        <f>C107+D129+D130</f>
        <v>58110</v>
      </c>
      <c r="E165" s="99">
        <v>58110</v>
      </c>
      <c r="F165" s="99">
        <v>58110</v>
      </c>
      <c r="G165" s="100">
        <v>58110</v>
      </c>
    </row>
    <row r="166" spans="1:7" ht="13.5" thickBot="1">
      <c r="A166" s="399" t="s">
        <v>83</v>
      </c>
      <c r="B166" s="400"/>
      <c r="C166" s="400"/>
      <c r="D166" s="401">
        <f>D162-(D163+D164+D165)</f>
        <v>644306</v>
      </c>
      <c r="E166" s="402">
        <f>E162-(E163+E164+E165)</f>
        <v>1127706</v>
      </c>
      <c r="F166" s="402">
        <f>F162-(F163+F164+F165)</f>
        <v>1546106</v>
      </c>
      <c r="G166" s="403">
        <f>G162-(G163+G164+G165)</f>
        <v>2428906</v>
      </c>
    </row>
    <row r="167" ht="13.5" thickTop="1"/>
    <row r="168" spans="1:8" ht="13.5" thickBot="1">
      <c r="A168" s="375" t="s">
        <v>90</v>
      </c>
      <c r="B168" s="375"/>
      <c r="C168" s="375"/>
      <c r="D168" s="375"/>
      <c r="E168" s="376"/>
      <c r="F168" s="376"/>
      <c r="G168" s="376"/>
      <c r="H168" s="376"/>
    </row>
    <row r="169" spans="1:8" ht="13.5" thickTop="1">
      <c r="A169" s="127"/>
      <c r="B169" s="128"/>
      <c r="C169" s="128"/>
      <c r="D169" s="128"/>
      <c r="E169" s="129" t="s">
        <v>61</v>
      </c>
      <c r="F169" s="130" t="s">
        <v>76</v>
      </c>
      <c r="G169" s="130" t="s">
        <v>77</v>
      </c>
      <c r="H169" s="131" t="s">
        <v>78</v>
      </c>
    </row>
    <row r="170" spans="1:8" ht="12.75">
      <c r="A170" s="132" t="s">
        <v>79</v>
      </c>
      <c r="B170" s="133"/>
      <c r="C170" s="133"/>
      <c r="D170" s="134"/>
      <c r="E170" s="52">
        <v>1200000</v>
      </c>
      <c r="F170" s="94">
        <v>1800000</v>
      </c>
      <c r="G170" s="94">
        <v>2400000</v>
      </c>
      <c r="H170" s="95">
        <v>3600000</v>
      </c>
    </row>
    <row r="171" spans="1:8" ht="12.75">
      <c r="A171" s="138" t="s">
        <v>87</v>
      </c>
      <c r="B171" s="139"/>
      <c r="C171" s="139"/>
      <c r="D171" s="140"/>
      <c r="E171" s="135">
        <f>C114+C126</f>
        <v>497584</v>
      </c>
      <c r="F171" s="136">
        <f>E114+E126</f>
        <v>614184</v>
      </c>
      <c r="G171" s="136">
        <f>G114+G126</f>
        <v>795784</v>
      </c>
      <c r="H171" s="137">
        <f>I114+G126</f>
        <v>1102984</v>
      </c>
    </row>
    <row r="172" spans="1:8" ht="12.75">
      <c r="A172" s="138" t="s">
        <v>88</v>
      </c>
      <c r="B172" s="139"/>
      <c r="C172" s="139"/>
      <c r="D172" s="140"/>
      <c r="E172" s="135">
        <v>54270</v>
      </c>
      <c r="F172" s="136">
        <v>66150</v>
      </c>
      <c r="G172" s="136">
        <v>78030</v>
      </c>
      <c r="H172" s="137">
        <v>101790</v>
      </c>
    </row>
    <row r="173" spans="1:8" ht="12.75">
      <c r="A173" s="138" t="s">
        <v>89</v>
      </c>
      <c r="B173" s="139"/>
      <c r="C173" s="139"/>
      <c r="D173" s="140"/>
      <c r="E173" s="135">
        <f>E170-(E171+E172)</f>
        <v>648146</v>
      </c>
      <c r="F173" s="136">
        <f>F170-(F171+F172)</f>
        <v>1119666</v>
      </c>
      <c r="G173" s="136">
        <f>G170-(G171+G172)</f>
        <v>1526186</v>
      </c>
      <c r="H173" s="137">
        <f>H170-(H171+H172)</f>
        <v>2395226</v>
      </c>
    </row>
    <row r="174" spans="1:8" ht="13.5" thickBot="1">
      <c r="A174" s="141" t="s">
        <v>91</v>
      </c>
      <c r="B174" s="142"/>
      <c r="C174" s="142"/>
      <c r="D174" s="143"/>
      <c r="E174" s="144">
        <f>E173/(E171+E172)%</f>
        <v>117.44881798446691</v>
      </c>
      <c r="F174" s="145">
        <f>F173/(F171+F172)%</f>
        <v>164.5759288819903</v>
      </c>
      <c r="G174" s="145">
        <f>G173/(G171+G172)%</f>
        <v>174.65799357758058</v>
      </c>
      <c r="H174" s="146">
        <f>H173/(H171+H172)%</f>
        <v>198.81122932599808</v>
      </c>
    </row>
    <row r="175" ht="13.5" thickTop="1"/>
    <row r="176" spans="1:8" ht="13.5" thickBot="1">
      <c r="A176" s="377" t="s">
        <v>92</v>
      </c>
      <c r="B176" s="377"/>
      <c r="C176" s="377"/>
      <c r="D176" s="377"/>
      <c r="E176" s="378"/>
      <c r="F176" s="378"/>
      <c r="G176" s="378"/>
      <c r="H176" s="378"/>
    </row>
    <row r="177" spans="1:8" ht="13.5" thickTop="1">
      <c r="A177" s="147"/>
      <c r="B177" s="148"/>
      <c r="C177" s="148"/>
      <c r="D177" s="149"/>
      <c r="E177" s="150" t="s">
        <v>61</v>
      </c>
      <c r="F177" s="151" t="s">
        <v>76</v>
      </c>
      <c r="G177" s="151" t="s">
        <v>77</v>
      </c>
      <c r="H177" s="152" t="s">
        <v>78</v>
      </c>
    </row>
    <row r="178" spans="1:8" ht="12.75">
      <c r="A178" s="153" t="s">
        <v>79</v>
      </c>
      <c r="B178" s="139"/>
      <c r="C178" s="139"/>
      <c r="D178" s="140"/>
      <c r="E178" s="52">
        <v>1200000</v>
      </c>
      <c r="F178" s="94">
        <v>1800000</v>
      </c>
      <c r="G178" s="94">
        <v>2400000</v>
      </c>
      <c r="H178" s="95">
        <v>3600000</v>
      </c>
    </row>
    <row r="179" spans="1:8" ht="12.75">
      <c r="A179" s="153" t="s">
        <v>87</v>
      </c>
      <c r="B179" s="139"/>
      <c r="C179" s="139"/>
      <c r="D179" s="140"/>
      <c r="E179" s="154">
        <f>C114+C126</f>
        <v>497584</v>
      </c>
      <c r="F179" s="136">
        <f>E114+E126</f>
        <v>614184</v>
      </c>
      <c r="G179" s="136">
        <f>G114+G126</f>
        <v>795784</v>
      </c>
      <c r="H179" s="155">
        <f>I114+G126</f>
        <v>1102984</v>
      </c>
    </row>
    <row r="180" spans="1:8" ht="12.75">
      <c r="A180" s="153" t="s">
        <v>88</v>
      </c>
      <c r="B180" s="139"/>
      <c r="C180" s="139"/>
      <c r="D180" s="140"/>
      <c r="E180" s="154">
        <v>24821.81</v>
      </c>
      <c r="F180" s="136">
        <v>45017.81</v>
      </c>
      <c r="G180" s="136">
        <v>64025.81</v>
      </c>
      <c r="H180" s="155">
        <v>91349.81</v>
      </c>
    </row>
    <row r="181" spans="1:8" ht="12.75">
      <c r="A181" s="153" t="s">
        <v>89</v>
      </c>
      <c r="B181" s="139"/>
      <c r="C181" s="139"/>
      <c r="D181" s="140"/>
      <c r="E181" s="154">
        <f>D158</f>
        <v>691720.1</v>
      </c>
      <c r="F181" s="136">
        <f>E158</f>
        <v>1162910.1</v>
      </c>
      <c r="G181" s="136">
        <f>F158</f>
        <v>1578850.1</v>
      </c>
      <c r="H181" s="155">
        <f>G158</f>
        <v>2449830.1</v>
      </c>
    </row>
    <row r="182" spans="1:8" ht="13.5" thickBot="1">
      <c r="A182" s="156" t="s">
        <v>91</v>
      </c>
      <c r="B182" s="157"/>
      <c r="C182" s="157"/>
      <c r="D182" s="158"/>
      <c r="E182" s="159">
        <f>E181/(E179+E180)%</f>
        <v>132.4104913764263</v>
      </c>
      <c r="F182" s="160">
        <f>F181/(F179+F180)%</f>
        <v>176.4118487478061</v>
      </c>
      <c r="G182" s="160">
        <f>G181/(G179+G180)%</f>
        <v>183.62783043845474</v>
      </c>
      <c r="H182" s="161">
        <f>H181/(H179+H180)%</f>
        <v>205.1210540543937</v>
      </c>
    </row>
    <row r="183" ht="12.75" customHeight="1" thickTop="1"/>
    <row r="184" ht="6" customHeight="1" hidden="1"/>
    <row r="185" ht="12.75" hidden="1"/>
    <row r="186" ht="12.75" hidden="1"/>
    <row r="187" ht="12.75" hidden="1"/>
    <row r="188" spans="1:8" ht="13.5" thickBot="1">
      <c r="A188" s="379" t="s">
        <v>93</v>
      </c>
      <c r="B188" s="379"/>
      <c r="C188" s="379"/>
      <c r="D188" s="379"/>
      <c r="E188" s="380"/>
      <c r="F188" s="380"/>
      <c r="G188" s="380"/>
      <c r="H188" s="380"/>
    </row>
    <row r="189" spans="1:8" ht="13.5" thickTop="1">
      <c r="A189" s="162"/>
      <c r="B189" s="163"/>
      <c r="C189" s="163"/>
      <c r="D189" s="163"/>
      <c r="E189" s="164" t="s">
        <v>61</v>
      </c>
      <c r="F189" s="165" t="s">
        <v>76</v>
      </c>
      <c r="G189" s="165" t="s">
        <v>77</v>
      </c>
      <c r="H189" s="166" t="s">
        <v>78</v>
      </c>
    </row>
    <row r="190" spans="1:8" ht="12.75">
      <c r="A190" s="167" t="s">
        <v>79</v>
      </c>
      <c r="B190" s="168"/>
      <c r="C190" s="168"/>
      <c r="D190" s="169"/>
      <c r="E190" s="52">
        <v>1200000</v>
      </c>
      <c r="F190" s="94">
        <v>1800000</v>
      </c>
      <c r="G190" s="94">
        <v>2400000</v>
      </c>
      <c r="H190" s="95">
        <v>3600000</v>
      </c>
    </row>
    <row r="191" spans="1:8" ht="12.75">
      <c r="A191" s="171" t="s">
        <v>87</v>
      </c>
      <c r="B191" s="139"/>
      <c r="C191" s="139"/>
      <c r="D191" s="140"/>
      <c r="E191" s="154">
        <f>C126+C114</f>
        <v>497584</v>
      </c>
      <c r="F191" s="136">
        <f>E114+E126</f>
        <v>614184</v>
      </c>
      <c r="G191" s="136">
        <f>G114+G126</f>
        <v>795784</v>
      </c>
      <c r="H191" s="170">
        <f>I114+G126</f>
        <v>1102984</v>
      </c>
    </row>
    <row r="192" spans="1:8" ht="12.75">
      <c r="A192" s="171" t="s">
        <v>88</v>
      </c>
      <c r="B192" s="139"/>
      <c r="C192" s="139"/>
      <c r="D192" s="140"/>
      <c r="E192" s="154">
        <v>58110</v>
      </c>
      <c r="F192" s="136">
        <v>58110</v>
      </c>
      <c r="G192" s="136">
        <v>58110</v>
      </c>
      <c r="H192" s="170">
        <v>58110</v>
      </c>
    </row>
    <row r="193" spans="1:8" ht="12.75">
      <c r="A193" s="171" t="s">
        <v>89</v>
      </c>
      <c r="B193" s="139"/>
      <c r="C193" s="139"/>
      <c r="D193" s="140"/>
      <c r="E193" s="371">
        <f>D166</f>
        <v>644306</v>
      </c>
      <c r="F193" s="136">
        <f>E166</f>
        <v>1127706</v>
      </c>
      <c r="G193" s="136">
        <f>F166</f>
        <v>1546106</v>
      </c>
      <c r="H193" s="170">
        <f>G166</f>
        <v>2428906</v>
      </c>
    </row>
    <row r="194" spans="1:8" ht="13.5" thickBot="1">
      <c r="A194" s="172" t="s">
        <v>91</v>
      </c>
      <c r="B194" s="173"/>
      <c r="C194" s="173"/>
      <c r="D194" s="174"/>
      <c r="E194" s="175">
        <f>E193/(E191+E192)%</f>
        <v>115.94618621039638</v>
      </c>
      <c r="F194" s="176">
        <f>F193/(F191+F192)%</f>
        <v>167.7400066042535</v>
      </c>
      <c r="G194" s="176">
        <f>G193/(G191+G192)%</f>
        <v>181.0653312940482</v>
      </c>
      <c r="H194" s="177">
        <f>H193/(H191+H192)%</f>
        <v>209.1911593721094</v>
      </c>
    </row>
    <row r="195" ht="13.5" thickTop="1"/>
    <row r="196" ht="27" customHeight="1"/>
    <row r="197" spans="1:8" ht="12.75">
      <c r="A197" s="373" t="s">
        <v>97</v>
      </c>
      <c r="B197" s="373"/>
      <c r="C197" s="374"/>
      <c r="D197" s="374"/>
      <c r="E197" s="333"/>
      <c r="F197" s="333"/>
      <c r="G197" s="333"/>
      <c r="H197" s="333"/>
    </row>
    <row r="198" spans="1:8" ht="12.75">
      <c r="A198" s="178"/>
      <c r="B198" s="179"/>
      <c r="C198" s="179"/>
      <c r="D198" s="179"/>
      <c r="E198" s="180" t="s">
        <v>61</v>
      </c>
      <c r="F198" s="181" t="s">
        <v>76</v>
      </c>
      <c r="G198" s="181" t="s">
        <v>77</v>
      </c>
      <c r="H198" s="182" t="s">
        <v>78</v>
      </c>
    </row>
    <row r="199" spans="1:8" ht="12.75">
      <c r="A199" s="183" t="s">
        <v>95</v>
      </c>
      <c r="B199" s="168"/>
      <c r="C199" s="168"/>
      <c r="D199" s="168"/>
      <c r="E199" s="135">
        <f>H29*29</f>
        <v>10947500</v>
      </c>
      <c r="F199" s="136">
        <f>H29*29</f>
        <v>10947500</v>
      </c>
      <c r="G199" s="136">
        <f>H29*29</f>
        <v>10947500</v>
      </c>
      <c r="H199" s="184">
        <f>H29*29</f>
        <v>10947500</v>
      </c>
    </row>
    <row r="200" spans="1:8" ht="12.75">
      <c r="A200" s="185" t="s">
        <v>96</v>
      </c>
      <c r="B200" s="139"/>
      <c r="C200" s="139"/>
      <c r="D200" s="139"/>
      <c r="E200" s="135">
        <f>H32*29</f>
        <v>5376043.199999999</v>
      </c>
      <c r="F200" s="136">
        <f>H32*29</f>
        <v>5376043.199999999</v>
      </c>
      <c r="G200" s="136">
        <f>H32*29</f>
        <v>5376043.199999999</v>
      </c>
      <c r="H200" s="184">
        <f>H32*29</f>
        <v>5376043.199999999</v>
      </c>
    </row>
    <row r="201" spans="1:8" ht="12.75">
      <c r="A201" s="185" t="s">
        <v>89</v>
      </c>
      <c r="B201" s="139"/>
      <c r="C201" s="139"/>
      <c r="D201" s="139"/>
      <c r="E201" s="135">
        <f>E173</f>
        <v>648146</v>
      </c>
      <c r="F201" s="136">
        <f>F173</f>
        <v>1119666</v>
      </c>
      <c r="G201" s="136">
        <f>G173</f>
        <v>1526186</v>
      </c>
      <c r="H201" s="184">
        <f>H173</f>
        <v>2395226</v>
      </c>
    </row>
    <row r="202" spans="1:8" ht="12.75">
      <c r="A202" s="186" t="s">
        <v>94</v>
      </c>
      <c r="B202" s="187"/>
      <c r="C202" s="187" t="s">
        <v>109</v>
      </c>
      <c r="D202" s="187"/>
      <c r="E202" s="188">
        <f>((E199+E200)/E201)/12</f>
        <v>2.0987482244226867</v>
      </c>
      <c r="F202" s="189">
        <f>((F199+F200)/F201)/12</f>
        <v>1.2149116492477816</v>
      </c>
      <c r="G202" s="189">
        <f>((G200+G199)/G201)/12</f>
        <v>0.8913037248845597</v>
      </c>
      <c r="H202" s="190">
        <f>((H199+H200)/H201)/12</f>
        <v>0.5679193807459783</v>
      </c>
    </row>
    <row r="203" ht="24.75" customHeight="1"/>
    <row r="204" spans="1:8" ht="12.75">
      <c r="A204" s="373" t="s">
        <v>98</v>
      </c>
      <c r="B204" s="373"/>
      <c r="C204" s="374"/>
      <c r="D204" s="374"/>
      <c r="E204" s="333"/>
      <c r="F204" s="333"/>
      <c r="G204" s="333"/>
      <c r="H204" s="333"/>
    </row>
    <row r="205" spans="1:8" ht="12.75">
      <c r="A205" s="178"/>
      <c r="B205" s="179"/>
      <c r="C205" s="179"/>
      <c r="D205" s="179"/>
      <c r="E205" s="180" t="s">
        <v>61</v>
      </c>
      <c r="F205" s="181" t="s">
        <v>76</v>
      </c>
      <c r="G205" s="181" t="s">
        <v>77</v>
      </c>
      <c r="H205" s="182" t="s">
        <v>78</v>
      </c>
    </row>
    <row r="206" spans="1:8" ht="12.75">
      <c r="A206" s="183" t="s">
        <v>95</v>
      </c>
      <c r="B206" s="168"/>
      <c r="C206" s="168"/>
      <c r="D206" s="169"/>
      <c r="E206" s="135">
        <f>H29*29</f>
        <v>10947500</v>
      </c>
      <c r="F206" s="372">
        <f>H29*29</f>
        <v>10947500</v>
      </c>
      <c r="G206" s="135">
        <f>H29*29</f>
        <v>10947500</v>
      </c>
      <c r="H206" s="135">
        <f>H29*29</f>
        <v>10947500</v>
      </c>
    </row>
    <row r="207" spans="1:8" ht="12.75">
      <c r="A207" s="185" t="s">
        <v>96</v>
      </c>
      <c r="B207" s="139"/>
      <c r="C207" s="139"/>
      <c r="D207" s="140"/>
      <c r="E207" s="135">
        <f>H32*29</f>
        <v>5376043.199999999</v>
      </c>
      <c r="F207" s="135">
        <f>H32*29</f>
        <v>5376043.199999999</v>
      </c>
      <c r="G207" s="135">
        <f>H32*29</f>
        <v>5376043.199999999</v>
      </c>
      <c r="H207" s="135">
        <f>H32*29</f>
        <v>5376043.199999999</v>
      </c>
    </row>
    <row r="208" spans="1:8" ht="12.75">
      <c r="A208" s="185" t="s">
        <v>89</v>
      </c>
      <c r="B208" s="139"/>
      <c r="C208" s="139"/>
      <c r="D208" s="140"/>
      <c r="E208" s="135">
        <f>D158</f>
        <v>691720.1</v>
      </c>
      <c r="F208" s="136">
        <f>E158</f>
        <v>1162910.1</v>
      </c>
      <c r="G208" s="136">
        <f>F158</f>
        <v>1578850.1</v>
      </c>
      <c r="H208" s="184">
        <f>G158</f>
        <v>2449830.1</v>
      </c>
    </row>
    <row r="209" spans="1:8" ht="12.75">
      <c r="A209" s="186" t="s">
        <v>94</v>
      </c>
      <c r="B209" s="187"/>
      <c r="C209" s="187" t="s">
        <v>110</v>
      </c>
      <c r="D209" s="191"/>
      <c r="E209" s="188">
        <f>((E207+E206)/E208)/12</f>
        <v>1.9665400306665466</v>
      </c>
      <c r="F209" s="189">
        <f>((F207+F206)/F208)/12</f>
        <v>1.169733814046904</v>
      </c>
      <c r="G209" s="189">
        <f>((G207+G206)/G208)/12</f>
        <v>0.861573411349606</v>
      </c>
      <c r="H209" s="190">
        <f>((H207+H206)/H208)/12</f>
        <v>0.5552610634781027</v>
      </c>
    </row>
    <row r="210" ht="24.75" customHeight="1"/>
    <row r="211" spans="1:8" ht="12.75">
      <c r="A211" s="373" t="s">
        <v>169</v>
      </c>
      <c r="B211" s="373"/>
      <c r="C211" s="374"/>
      <c r="D211" s="374"/>
      <c r="E211" s="333"/>
      <c r="F211" s="333"/>
      <c r="G211" s="333"/>
      <c r="H211" s="333"/>
    </row>
    <row r="212" spans="1:8" ht="12.75">
      <c r="A212" s="178"/>
      <c r="B212" s="179"/>
      <c r="C212" s="179"/>
      <c r="D212" s="179"/>
      <c r="E212" s="180" t="s">
        <v>61</v>
      </c>
      <c r="F212" s="181" t="s">
        <v>76</v>
      </c>
      <c r="G212" s="181" t="s">
        <v>77</v>
      </c>
      <c r="H212" s="182" t="s">
        <v>78</v>
      </c>
    </row>
    <row r="213" spans="1:8" ht="12.75">
      <c r="A213" s="183" t="s">
        <v>95</v>
      </c>
      <c r="B213" s="168"/>
      <c r="C213" s="168"/>
      <c r="D213" s="169"/>
      <c r="E213" s="135">
        <f>H29*29</f>
        <v>10947500</v>
      </c>
      <c r="F213" s="135">
        <f>H29*29</f>
        <v>10947500</v>
      </c>
      <c r="G213" s="135">
        <f>H29*29</f>
        <v>10947500</v>
      </c>
      <c r="H213" s="135">
        <f>H29*29</f>
        <v>10947500</v>
      </c>
    </row>
    <row r="214" spans="1:8" ht="12.75">
      <c r="A214" s="185" t="s">
        <v>96</v>
      </c>
      <c r="B214" s="139"/>
      <c r="C214" s="139"/>
      <c r="D214" s="140"/>
      <c r="E214" s="135">
        <f>H32*29</f>
        <v>5376043.199999999</v>
      </c>
      <c r="F214" s="135">
        <f>H32*29</f>
        <v>5376043.199999999</v>
      </c>
      <c r="G214" s="135">
        <f>H32*29</f>
        <v>5376043.199999999</v>
      </c>
      <c r="H214" s="135">
        <f>H32*29</f>
        <v>5376043.199999999</v>
      </c>
    </row>
    <row r="215" spans="1:8" ht="12.75">
      <c r="A215" s="185" t="s">
        <v>89</v>
      </c>
      <c r="B215" s="139"/>
      <c r="C215" s="139"/>
      <c r="D215" s="140"/>
      <c r="E215" s="135">
        <f>D166</f>
        <v>644306</v>
      </c>
      <c r="F215" s="136">
        <f>E166</f>
        <v>1127706</v>
      </c>
      <c r="G215" s="136">
        <f>F166</f>
        <v>1546106</v>
      </c>
      <c r="H215" s="184">
        <f>G166</f>
        <v>2428906</v>
      </c>
    </row>
    <row r="216" spans="1:8" ht="12.75">
      <c r="A216" s="186" t="s">
        <v>94</v>
      </c>
      <c r="B216" s="187"/>
      <c r="C216" s="187" t="s">
        <v>110</v>
      </c>
      <c r="D216" s="191"/>
      <c r="E216" s="188">
        <f>((E214+E213)/E215)/12</f>
        <v>2.111256556149821</v>
      </c>
      <c r="F216" s="189">
        <f>((F214+F213)/F215)/12</f>
        <v>1.2062499150192219</v>
      </c>
      <c r="G216" s="189">
        <f>((G214+G213)/G215)/12</f>
        <v>0.8798201848169961</v>
      </c>
      <c r="H216" s="190">
        <f>((H214+H213)/H215)/12</f>
        <v>0.5600444260365228</v>
      </c>
    </row>
  </sheetData>
  <sheetProtection/>
  <mergeCells count="104">
    <mergeCell ref="C132:C134"/>
    <mergeCell ref="D132:D134"/>
    <mergeCell ref="E132:E134"/>
    <mergeCell ref="C126:C128"/>
    <mergeCell ref="D126:D128"/>
    <mergeCell ref="E126:E128"/>
    <mergeCell ref="A110:B111"/>
    <mergeCell ref="C110:D110"/>
    <mergeCell ref="E110:F110"/>
    <mergeCell ref="G110:H110"/>
    <mergeCell ref="F126:F128"/>
    <mergeCell ref="I110:J110"/>
    <mergeCell ref="C114:C116"/>
    <mergeCell ref="D114:D116"/>
    <mergeCell ref="E114:E116"/>
    <mergeCell ref="F114:F116"/>
    <mergeCell ref="E78:F78"/>
    <mergeCell ref="E79:F79"/>
    <mergeCell ref="H80:K80"/>
    <mergeCell ref="H81:K81"/>
    <mergeCell ref="E94:F94"/>
    <mergeCell ref="H102:K102"/>
    <mergeCell ref="E66:F66"/>
    <mergeCell ref="E67:F67"/>
    <mergeCell ref="E70:F70"/>
    <mergeCell ref="E71:F71"/>
    <mergeCell ref="E74:F74"/>
    <mergeCell ref="E75:F75"/>
    <mergeCell ref="H56:I56"/>
    <mergeCell ref="H57:I57"/>
    <mergeCell ref="E60:F60"/>
    <mergeCell ref="E61:F61"/>
    <mergeCell ref="E62:F62"/>
    <mergeCell ref="E63:F63"/>
    <mergeCell ref="G50:H50"/>
    <mergeCell ref="J50:K50"/>
    <mergeCell ref="J51:K51"/>
    <mergeCell ref="H53:I53"/>
    <mergeCell ref="H54:I54"/>
    <mergeCell ref="H55:I55"/>
    <mergeCell ref="A48:B48"/>
    <mergeCell ref="G48:H48"/>
    <mergeCell ref="J48:K48"/>
    <mergeCell ref="A49:B49"/>
    <mergeCell ref="G49:H49"/>
    <mergeCell ref="J49:K49"/>
    <mergeCell ref="A46:B46"/>
    <mergeCell ref="G46:H46"/>
    <mergeCell ref="J46:K46"/>
    <mergeCell ref="A47:B47"/>
    <mergeCell ref="G47:H47"/>
    <mergeCell ref="J47:K47"/>
    <mergeCell ref="D43:E43"/>
    <mergeCell ref="G43:H43"/>
    <mergeCell ref="I43:J43"/>
    <mergeCell ref="A45:B45"/>
    <mergeCell ref="D45:E45"/>
    <mergeCell ref="G45:H45"/>
    <mergeCell ref="J45:K45"/>
    <mergeCell ref="D41:E41"/>
    <mergeCell ref="G41:H41"/>
    <mergeCell ref="I41:J41"/>
    <mergeCell ref="D42:E42"/>
    <mergeCell ref="G42:H42"/>
    <mergeCell ref="I42:J42"/>
    <mergeCell ref="J36:K36"/>
    <mergeCell ref="J37:K37"/>
    <mergeCell ref="D39:E39"/>
    <mergeCell ref="G39:H39"/>
    <mergeCell ref="I39:J39"/>
    <mergeCell ref="D40:E40"/>
    <mergeCell ref="G40:H40"/>
    <mergeCell ref="I40:J40"/>
    <mergeCell ref="J29:K29"/>
    <mergeCell ref="C31:D31"/>
    <mergeCell ref="F31:G31"/>
    <mergeCell ref="J31:K31"/>
    <mergeCell ref="C32:D32"/>
    <mergeCell ref="F32:G32"/>
    <mergeCell ref="J32:K32"/>
    <mergeCell ref="J23:K23"/>
    <mergeCell ref="J24:K24"/>
    <mergeCell ref="J25:K25"/>
    <mergeCell ref="J26:K26"/>
    <mergeCell ref="J27:K27"/>
    <mergeCell ref="J28:K28"/>
    <mergeCell ref="G18:H18"/>
    <mergeCell ref="I18:J18"/>
    <mergeCell ref="A19:K19"/>
    <mergeCell ref="J20:K20"/>
    <mergeCell ref="J21:K21"/>
    <mergeCell ref="J22:K22"/>
    <mergeCell ref="G15:H15"/>
    <mergeCell ref="I15:J15"/>
    <mergeCell ref="G16:H16"/>
    <mergeCell ref="I16:J16"/>
    <mergeCell ref="G17:H17"/>
    <mergeCell ref="I17:J17"/>
    <mergeCell ref="A2:K2"/>
    <mergeCell ref="A3:K3"/>
    <mergeCell ref="A6:K6"/>
    <mergeCell ref="A12:K12"/>
    <mergeCell ref="G13:H13"/>
    <mergeCell ref="I13:J13"/>
  </mergeCells>
  <printOptions/>
  <pageMargins left="0.13" right="0.14" top="0.26" bottom="0.53" header="0.24" footer="0.46"/>
  <pageSetup horizontalDpi="300" verticalDpi="300" orientation="portrait" paperSize="9" r:id="rId1"/>
  <ignoredErrors>
    <ignoredError sqref="D1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2002-10-10T00:32:54Z</cp:lastPrinted>
  <dcterms:created xsi:type="dcterms:W3CDTF">1996-10-14T23:33:28Z</dcterms:created>
  <dcterms:modified xsi:type="dcterms:W3CDTF">2009-12-04T11:13:03Z</dcterms:modified>
  <cp:category/>
  <cp:version/>
  <cp:contentType/>
  <cp:contentStatus/>
</cp:coreProperties>
</file>